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Hp\Desktop\_ТОРГИ\__2023\орбита\"/>
    </mc:Choice>
  </mc:AlternateContent>
  <xr:revisionPtr revIDLastSave="0" documentId="13_ncr:1_{793386C6-9187-4ECB-8D5D-55FB2E3D29D7}" xr6:coauthVersionLast="47" xr6:coauthVersionMax="47" xr10:uidLastSave="{00000000-0000-0000-0000-000000000000}"/>
  <bookViews>
    <workbookView xWindow="2304" yWindow="2304" windowWidth="9780" windowHeight="8964" xr2:uid="{00000000-000D-0000-FFFF-FFFF00000000}"/>
  </bookViews>
  <sheets>
    <sheet name="Лист1" sheetId="4" r:id="rId1"/>
    <sheet name="Лист2" sheetId="5" r:id="rId2"/>
  </sheets>
  <definedNames>
    <definedName name="_xlnm._FilterDatabase" localSheetId="0" hidden="1">Лист1!$A$1:$N$14</definedName>
  </definedNames>
  <calcPr calcId="181029" refMode="R1C1"/>
</workbook>
</file>

<file path=xl/calcChain.xml><?xml version="1.0" encoding="utf-8"?>
<calcChain xmlns="http://schemas.openxmlformats.org/spreadsheetml/2006/main">
  <c r="C9" i="5" l="1"/>
  <c r="C2" i="5"/>
  <c r="C3" i="5"/>
  <c r="C4" i="5"/>
  <c r="C5" i="5"/>
  <c r="C6" i="5"/>
  <c r="C7" i="5"/>
  <c r="C8" i="5"/>
  <c r="C1" i="5"/>
  <c r="G14" i="4"/>
  <c r="F14" i="4"/>
  <c r="E14" i="4"/>
  <c r="K13" i="4"/>
  <c r="L13" i="4" s="1"/>
  <c r="M13" i="4" s="1"/>
  <c r="N13" i="4" s="1"/>
  <c r="I13" i="4"/>
  <c r="H13" i="4"/>
  <c r="K12" i="4"/>
  <c r="L12" i="4" s="1"/>
  <c r="M12" i="4" s="1"/>
  <c r="N12" i="4" s="1"/>
  <c r="I12" i="4"/>
  <c r="H12" i="4"/>
  <c r="K11" i="4"/>
  <c r="L11" i="4" s="1"/>
  <c r="M11" i="4" s="1"/>
  <c r="N11" i="4" s="1"/>
  <c r="I11" i="4"/>
  <c r="H11" i="4"/>
  <c r="K10" i="4"/>
  <c r="L10" i="4" s="1"/>
  <c r="M10" i="4" s="1"/>
  <c r="N10" i="4" s="1"/>
  <c r="I10" i="4"/>
  <c r="H10" i="4"/>
  <c r="K9" i="4"/>
  <c r="L9" i="4" s="1"/>
  <c r="M9" i="4" s="1"/>
  <c r="N9" i="4" s="1"/>
  <c r="I9" i="4"/>
  <c r="H9" i="4"/>
  <c r="K8" i="4"/>
  <c r="L8" i="4" s="1"/>
  <c r="M8" i="4" s="1"/>
  <c r="N8" i="4" s="1"/>
  <c r="I8" i="4"/>
  <c r="H8" i="4"/>
  <c r="K7" i="4"/>
  <c r="L7" i="4" s="1"/>
  <c r="M7" i="4" s="1"/>
  <c r="N7" i="4" s="1"/>
  <c r="I7" i="4"/>
  <c r="H7" i="4"/>
  <c r="K6" i="4"/>
  <c r="L6" i="4" s="1"/>
  <c r="M6" i="4" s="1"/>
  <c r="N6" i="4" s="1"/>
  <c r="I6" i="4"/>
  <c r="H6" i="4"/>
  <c r="N14" i="4" l="1"/>
  <c r="M14" i="4"/>
  <c r="K14" i="4"/>
  <c r="J12" i="4"/>
  <c r="J11" i="4"/>
  <c r="J9" i="4"/>
  <c r="J13" i="4"/>
  <c r="J7" i="4"/>
  <c r="J8" i="4"/>
  <c r="J6" i="4"/>
  <c r="J10" i="4"/>
  <c r="I14" i="4"/>
  <c r="H14" i="4"/>
  <c r="J14" i="4" l="1"/>
  <c r="G16" i="4" l="1"/>
  <c r="M16" i="4"/>
  <c r="G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1"/>
          </rPr>
          <t>Здесь необходимо указать предмет контракта</t>
        </r>
      </text>
    </comment>
  </commentList>
</comments>
</file>

<file path=xl/sharedStrings.xml><?xml version="1.0" encoding="utf-8"?>
<sst xmlns="http://schemas.openxmlformats.org/spreadsheetml/2006/main" count="56" uniqueCount="48">
  <si>
    <t>№</t>
  </si>
  <si>
    <t>Основные характеристики объекта закупки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</si>
  <si>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</si>
  <si>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</si>
  <si>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</si>
  <si>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</si>
  <si>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>Цена за единицу изм. (руб.)</t>
  </si>
  <si>
    <t>Цена за единицу измерения с округлением (вниз) до сотых долей после запятой (руб.)</t>
  </si>
  <si>
    <t>ИТОГО</t>
  </si>
  <si>
    <t>По произведенным Заказчиком расчетам среднее квадратичное отклонение составило</t>
  </si>
  <si>
    <t>рублей</t>
  </si>
  <si>
    <t>и коэффициент вариации цены составил</t>
  </si>
  <si>
    <t>Поскольку коэффициент вариации цены менее 33%, совокупность значений, используемых в расчете, при определении НМЦК считается однородной  и не требуется</t>
  </si>
  <si>
    <t>дополнительные исследования в целях увеличения количества ценовой информации, используемой в расчетах</t>
  </si>
  <si>
    <t>В результате проведенного расчета НМЦК контракта составила:</t>
  </si>
  <si>
    <t>*При определении НМЦК контракта Заказчика применяется Приказ Минэкономразвития России от 02.10.2013 № 567 " Об утверждении методических рекомендаций по применению методов определения начальной (максимальной) цены контракта., цены контракта, заключаемого с единственным поставщиком".</t>
  </si>
  <si>
    <t>Расчет начальной (максимальной) цены контракта произведён методом сопоставимых рыночных цен, где</t>
  </si>
  <si>
    <t>v - объем закупаемого товара;</t>
  </si>
  <si>
    <t>n - количество значений, используемых в расчете;</t>
  </si>
  <si>
    <t>i - номер источника ценовой информации;</t>
  </si>
  <si>
    <t>цi - цена единицы товара, представленная в источнике с номером i (руб.)</t>
  </si>
  <si>
    <t>ц - средняя арифметическая величина цены единицы товара;</t>
  </si>
  <si>
    <t>V - коэффициент вариации;</t>
  </si>
  <si>
    <t>Ответственный</t>
  </si>
  <si>
    <t>(должность)</t>
  </si>
  <si>
    <t>(подпись/расшифровка)</t>
  </si>
  <si>
    <t>шт</t>
  </si>
  <si>
    <t xml:space="preserve">Коммерческое предложение №3 </t>
  </si>
  <si>
    <t>Приложение №2 к извещению (НМЦД)</t>
  </si>
  <si>
    <t xml:space="preserve">Коммерческое предложение №1 </t>
  </si>
  <si>
    <t>Коммерческое предложение №2</t>
  </si>
  <si>
    <t>Н(М)ЦД, определяемая методом сопоставимых рыночных цен (анализа рынка)</t>
  </si>
  <si>
    <t>Однородность совокупности значений выявленных цен, используемых в расчете Н(М)ЦД</t>
  </si>
  <si>
    <t>Н(М)ЦД, ЦКЕП договора с учетом округления цены за единицу (руб.)</t>
  </si>
  <si>
    <r>
      <t>Средняя арифметическая цена за единицу     &lt;</t>
    </r>
    <r>
      <rPr>
        <b/>
        <i/>
        <sz val="9"/>
        <color indexed="8"/>
        <rFont val="Courier New"/>
        <family val="3"/>
        <charset val="204"/>
      </rPr>
      <t>ц</t>
    </r>
    <r>
      <rPr>
        <b/>
        <sz val="9"/>
        <color indexed="8"/>
        <rFont val="Courier New"/>
        <family val="3"/>
        <charset val="204"/>
      </rPr>
      <t xml:space="preserve">&gt; </t>
    </r>
  </si>
  <si>
    <r>
      <t xml:space="preserve">коэффициент вариации цен V (%)           </t>
    </r>
    <r>
      <rPr>
        <i/>
        <sz val="9"/>
        <color indexed="8"/>
        <rFont val="Courier New"/>
        <family val="3"/>
        <charset val="204"/>
      </rPr>
      <t xml:space="preserve">            (не должен превышать 33%)</t>
    </r>
  </si>
  <si>
    <r>
      <t>Расчет Н(М)ЦД по формуле</t>
    </r>
    <r>
      <rPr>
        <sz val="9"/>
        <color indexed="8"/>
        <rFont val="Courier New"/>
        <family val="3"/>
        <charset val="204"/>
      </rPr>
      <t xml:space="preserve">     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</si>
  <si>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Бегущая строка "ОРБИТА.С-8-80" (внутрисалонная)</t>
  </si>
  <si>
    <t>Микрофон CSS-M3596A (Тангента "Орбита -Технологии")</t>
  </si>
  <si>
    <t>Сенсор температуры DS18B20 в водонепроницаемом корпусе 
из нержавеющей стали на проводе(черный)</t>
  </si>
  <si>
    <t>Указатель маршрутный светодиодный 
ОРБИТА.С10-16-128-RGBH,табло боковое (RS485)</t>
  </si>
  <si>
    <t>Указатель маршрутный светодиодный 
ОРБИТА.С10-16-128-RGBH, табло лобовое (RS485)</t>
  </si>
  <si>
    <t>Указатель маршрутный светодиодный 
ОРБИТА.С10-16-32-RGB, табло заднее</t>
  </si>
  <si>
    <t>БНТ Автоинформатор Inf 1 DIN</t>
  </si>
  <si>
    <t>АСН БНСТ «ОРБИТА.Навигатор.02</t>
  </si>
  <si>
    <t>Дата составления: 24.04.2023 год</t>
  </si>
  <si>
    <t>В связи с выделенным финансированием, максимальная цена договора 1 000 000,00</t>
  </si>
  <si>
    <t>Обоснование начальной (максимальной) цены договора на Поставку Оборудования для автобусов заказчика МУП СОД (согласно спецификации)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</si>
</sst>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"/>
    <numFmt numFmtId="165" formatCode="#,##0.00\ _₽"/>
  </numFmts>
  <fonts count="10" x14ac:knownFonts="1">
    <font>
      <sz val="11"/>
      <color indexed="8"/>
      <name val="Calibri"/>
      <family val="2"/>
      <charset val="1"/>
    </font>
    <font>
      <b/>
      <sz val="8"/>
      <color indexed="8"/>
      <name val="Tahoma"/>
      <family val="2"/>
      <charset val="1"/>
    </font>
    <font>
      <sz val="11"/>
      <color indexed="8"/>
      <name val="Calibri"/>
      <family val="2"/>
      <charset val="1"/>
    </font>
    <font>
      <sz val="9"/>
      <name val="Courier New"/>
      <family val="3"/>
      <charset val="204"/>
    </font>
    <font>
      <sz val="9"/>
      <color indexed="8"/>
      <name val="Courier New"/>
      <family val="3"/>
      <charset val="204"/>
    </font>
    <font>
      <b/>
      <sz val="9"/>
      <color indexed="8"/>
      <name val="Courier New"/>
      <family val="3"/>
      <charset val="204"/>
    </font>
    <font>
      <b/>
      <i/>
      <sz val="9"/>
      <color indexed="8"/>
      <name val="Courier New"/>
      <family val="3"/>
      <charset val="204"/>
    </font>
    <font>
      <i/>
      <sz val="9"/>
      <color indexed="8"/>
      <name val="Courier New"/>
      <family val="3"/>
      <charset val="204"/>
    </font>
    <font>
      <b/>
      <sz val="9"/>
      <name val="Courier New"/>
      <family val="3"/>
      <charset val="204"/>
    </font>
    <font>
      <sz val="9"/>
      <color indexed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/>
  </cellStyleXfs>
  <cellXfs count="61">
    <xf numFmtId="0" fontId="0" fillId="0" borderId="0" xfId="0"/>
    <xf numFmtId="165" fontId="4" fillId="0" borderId="2" xfId="0" applyNumberFormat="1" applyFont="1" applyBorder="1" applyAlignment="1">
      <alignment horizontal="right" vertical="top" wrapText="1"/>
    </xf>
    <xf numFmtId="0" fontId="4" fillId="0" borderId="0" xfId="0" applyFont="1"/>
    <xf numFmtId="0" fontId="4" fillId="0" borderId="0" xfId="0" applyFont="1" applyAlignment="1">
      <alignment wrapText="1"/>
    </xf>
    <xf numFmtId="2" fontId="4" fillId="0" borderId="0" xfId="0" applyNumberFormat="1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4" fontId="4" fillId="0" borderId="0" xfId="0" applyNumberFormat="1" applyFont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2" fontId="4" fillId="0" borderId="3" xfId="0" applyNumberFormat="1" applyFont="1" applyBorder="1" applyAlignment="1">
      <alignment horizontal="right"/>
    </xf>
    <xf numFmtId="0" fontId="4" fillId="0" borderId="2" xfId="0" applyFont="1" applyFill="1" applyBorder="1"/>
    <xf numFmtId="0" fontId="4" fillId="0" borderId="2" xfId="0" applyFont="1" applyFill="1" applyBorder="1" applyAlignment="1">
      <alignment wrapText="1"/>
    </xf>
    <xf numFmtId="2" fontId="4" fillId="0" borderId="2" xfId="0" applyNumberFormat="1" applyFont="1" applyFill="1" applyBorder="1"/>
    <xf numFmtId="2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right" vertical="top"/>
    </xf>
    <xf numFmtId="165" fontId="4" fillId="0" borderId="2" xfId="0" applyNumberFormat="1" applyFont="1" applyFill="1" applyBorder="1" applyAlignment="1">
      <alignment horizontal="right" vertical="top"/>
    </xf>
    <xf numFmtId="165" fontId="4" fillId="0" borderId="2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2" fontId="3" fillId="0" borderId="2" xfId="0" applyNumberFormat="1" applyFont="1" applyFill="1" applyBorder="1" applyAlignment="1">
      <alignment horizontal="right" vertical="top"/>
    </xf>
    <xf numFmtId="164" fontId="4" fillId="0" borderId="2" xfId="0" applyNumberFormat="1" applyFont="1" applyFill="1" applyBorder="1" applyAlignment="1">
      <alignment horizontal="right" vertical="top" wrapText="1"/>
    </xf>
    <xf numFmtId="2" fontId="4" fillId="0" borderId="2" xfId="0" applyNumberFormat="1" applyFont="1" applyFill="1" applyBorder="1" applyAlignment="1">
      <alignment horizontal="right" vertical="top" wrapText="1"/>
    </xf>
    <xf numFmtId="4" fontId="4" fillId="0" borderId="2" xfId="0" applyNumberFormat="1" applyFont="1" applyFill="1" applyBorder="1" applyAlignment="1">
      <alignment horizontal="right" vertical="top" wrapText="1"/>
    </xf>
    <xf numFmtId="3" fontId="4" fillId="0" borderId="2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right" vertical="center"/>
    </xf>
    <xf numFmtId="4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2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10" fontId="8" fillId="0" borderId="0" xfId="1" applyNumberFormat="1" applyFont="1" applyFill="1" applyAlignment="1">
      <alignment horizontal="left" vertical="center" wrapText="1"/>
    </xf>
    <xf numFmtId="0" fontId="4" fillId="0" borderId="0" xfId="0" applyFont="1" applyFill="1"/>
    <xf numFmtId="4" fontId="4" fillId="0" borderId="0" xfId="0" applyNumberFormat="1" applyFont="1" applyFill="1" applyAlignment="1">
      <alignment horizontal="center" vertical="top"/>
    </xf>
    <xf numFmtId="4" fontId="3" fillId="0" borderId="0" xfId="0" applyNumberFormat="1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 wrapText="1"/>
    </xf>
    <xf numFmtId="4" fontId="5" fillId="0" borderId="0" xfId="0" applyNumberFormat="1" applyFont="1" applyFill="1" applyAlignment="1">
      <alignment horizontal="right" vertical="center" wrapText="1"/>
    </xf>
    <xf numFmtId="4" fontId="5" fillId="0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2" fontId="4" fillId="0" borderId="0" xfId="0" applyNumberFormat="1" applyFont="1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3</xdr:row>
      <xdr:rowOff>1000125</xdr:rowOff>
    </xdr:from>
    <xdr:to>
      <xdr:col>9</xdr:col>
      <xdr:colOff>1000125</xdr:colOff>
      <xdr:row>3</xdr:row>
      <xdr:rowOff>1476375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1FD60-1E58-416B-9B27-39441E46D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2885" y="2066925"/>
          <a:ext cx="91440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76200</xdr:colOff>
      <xdr:row>3</xdr:row>
      <xdr:rowOff>638175</xdr:rowOff>
    </xdr:from>
    <xdr:to>
      <xdr:col>8</xdr:col>
      <xdr:colOff>857250</xdr:colOff>
      <xdr:row>3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95B7E6-AAC7-45CB-8EA2-8F697AF6C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704975"/>
          <a:ext cx="781050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104775</xdr:colOff>
      <xdr:row>3</xdr:row>
      <xdr:rowOff>1676400</xdr:rowOff>
    </xdr:from>
    <xdr:to>
      <xdr:col>11</xdr:col>
      <xdr:colOff>19050</xdr:colOff>
      <xdr:row>3</xdr:row>
      <xdr:rowOff>2057400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22EF3601-FCEE-44B1-BB80-A6B836066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3495" y="2743200"/>
          <a:ext cx="1552575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361950</xdr:colOff>
      <xdr:row>3</xdr:row>
      <xdr:rowOff>1381125</xdr:rowOff>
    </xdr:from>
    <xdr:to>
      <xdr:col>10</xdr:col>
      <xdr:colOff>514350</xdr:colOff>
      <xdr:row>3</xdr:row>
      <xdr:rowOff>1600200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E764399B-8B12-439B-948C-8A4871101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0670" y="2447925"/>
          <a:ext cx="1524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tabSelected="1" zoomScaleNormal="100" workbookViewId="0">
      <selection activeCell="B13" sqref="A1:N28"/>
    </sheetView>
  </sheetViews>
  <sheetFormatPr defaultColWidth="8.88671875" defaultRowHeight="12" x14ac:dyDescent="0.25"/>
  <cols>
    <col min="1" max="1" width="2" style="2" bestFit="1" customWidth="1"/>
    <col min="2" max="2" width="35.33203125" style="2" customWidth="1"/>
    <col min="3" max="3" width="7.44140625" style="2" bestFit="1" customWidth="1"/>
    <col min="4" max="4" width="7" style="2" bestFit="1" customWidth="1"/>
    <col min="5" max="7" width="12" style="2" bestFit="1" customWidth="1"/>
    <col min="8" max="8" width="14.6640625" style="2" bestFit="1" customWidth="1"/>
    <col min="9" max="9" width="13.44140625" style="2" customWidth="1"/>
    <col min="10" max="10" width="11.44140625" style="2" customWidth="1"/>
    <col min="11" max="11" width="18.33203125" style="2" bestFit="1" customWidth="1"/>
    <col min="12" max="13" width="15.33203125" style="2" bestFit="1" customWidth="1"/>
    <col min="14" max="14" width="17.33203125" style="2" bestFit="1" customWidth="1"/>
    <col min="15" max="16384" width="8.88671875" style="2"/>
  </cols>
  <sheetData>
    <row r="1" spans="1:16" x14ac:dyDescent="0.25">
      <c r="A1" s="12"/>
      <c r="B1" s="13"/>
      <c r="C1" s="12"/>
      <c r="D1" s="12"/>
      <c r="E1" s="14"/>
      <c r="F1" s="14"/>
      <c r="G1" s="14"/>
      <c r="H1" s="12"/>
      <c r="I1" s="12"/>
      <c r="J1" s="12"/>
      <c r="K1" s="15" t="s">
        <v>28</v>
      </c>
      <c r="L1" s="15"/>
      <c r="M1" s="15"/>
      <c r="N1" s="15"/>
    </row>
    <row r="2" spans="1:16" ht="12.6" x14ac:dyDescent="0.25">
      <c r="A2" s="12"/>
      <c r="B2" s="16" t="s">
        <v>47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6" ht="41.4" customHeight="1" x14ac:dyDescent="0.25">
      <c r="A3" s="16" t="s">
        <v>0</v>
      </c>
      <c r="B3" s="16" t="s">
        <v>1</v>
      </c>
      <c r="C3" s="16" t="s">
        <v>2</v>
      </c>
      <c r="D3" s="16" t="s">
        <v>3</v>
      </c>
      <c r="E3" s="17" t="s">
        <v>4</v>
      </c>
      <c r="F3" s="17"/>
      <c r="G3" s="17"/>
      <c r="H3" s="18" t="s">
        <v>32</v>
      </c>
      <c r="I3" s="18"/>
      <c r="J3" s="18"/>
      <c r="K3" s="19" t="s">
        <v>31</v>
      </c>
      <c r="L3" s="19"/>
      <c r="M3" s="19"/>
      <c r="N3" s="19"/>
    </row>
    <row r="4" spans="1:16" ht="193.2" x14ac:dyDescent="0.25">
      <c r="A4" s="16"/>
      <c r="B4" s="16"/>
      <c r="C4" s="16"/>
      <c r="D4" s="16"/>
      <c r="E4" s="20" t="s">
        <v>29</v>
      </c>
      <c r="F4" s="20" t="s">
        <v>30</v>
      </c>
      <c r="G4" s="20" t="s">
        <v>27</v>
      </c>
      <c r="H4" s="21" t="s">
        <v>34</v>
      </c>
      <c r="I4" s="21" t="s">
        <v>5</v>
      </c>
      <c r="J4" s="21" t="s">
        <v>35</v>
      </c>
      <c r="K4" s="21" t="s">
        <v>36</v>
      </c>
      <c r="L4" s="22" t="s">
        <v>6</v>
      </c>
      <c r="M4" s="21" t="s">
        <v>7</v>
      </c>
      <c r="N4" s="21" t="s">
        <v>33</v>
      </c>
    </row>
    <row r="5" spans="1:16" ht="12.6" x14ac:dyDescent="0.25">
      <c r="A5" s="23">
        <v>1</v>
      </c>
      <c r="B5" s="23">
        <v>2</v>
      </c>
      <c r="C5" s="23">
        <v>4</v>
      </c>
      <c r="D5" s="23">
        <v>5</v>
      </c>
      <c r="E5" s="23">
        <v>6</v>
      </c>
      <c r="F5" s="23">
        <v>7</v>
      </c>
      <c r="G5" s="23">
        <v>8</v>
      </c>
      <c r="H5" s="23">
        <v>9</v>
      </c>
      <c r="I5" s="23">
        <v>10</v>
      </c>
      <c r="J5" s="23">
        <v>11</v>
      </c>
      <c r="K5" s="23">
        <v>12</v>
      </c>
      <c r="L5" s="23">
        <v>13</v>
      </c>
      <c r="M5" s="23">
        <v>14</v>
      </c>
      <c r="N5" s="23">
        <v>15</v>
      </c>
    </row>
    <row r="6" spans="1:16" s="10" customFormat="1" ht="24" x14ac:dyDescent="0.3">
      <c r="A6" s="24">
        <v>1</v>
      </c>
      <c r="B6" s="25" t="s">
        <v>37</v>
      </c>
      <c r="C6" s="26" t="s">
        <v>26</v>
      </c>
      <c r="D6" s="26">
        <v>9</v>
      </c>
      <c r="E6" s="27">
        <v>13800</v>
      </c>
      <c r="F6" s="28">
        <v>12895</v>
      </c>
      <c r="G6" s="27">
        <v>13800</v>
      </c>
      <c r="H6" s="29">
        <f t="shared" ref="H6:H13" si="0">AVERAGE(E6,F6,G6)</f>
        <v>13498.333333333334</v>
      </c>
      <c r="I6" s="30">
        <f t="shared" ref="I6:I13" si="1">SQRT(VAR(E6:G6))</f>
        <v>522.50199361661134</v>
      </c>
      <c r="J6" s="31">
        <f t="shared" ref="J6:J13" si="2">I6/H6*100</f>
        <v>3.8708630222245564</v>
      </c>
      <c r="K6" s="32">
        <f t="shared" ref="K6:K13" si="3">D6*SUM(E6:G6)/COLUMNS(E6:G6)</f>
        <v>121485</v>
      </c>
      <c r="L6" s="33">
        <f t="shared" ref="L6:L13" si="4">K6/D6</f>
        <v>13498.333333333334</v>
      </c>
      <c r="M6" s="34">
        <f t="shared" ref="M6:M13" si="5">ROUNDDOWN(L6,2)</f>
        <v>13498.33</v>
      </c>
      <c r="N6" s="34">
        <f t="shared" ref="N6:N13" si="6">M6*D6</f>
        <v>121484.97</v>
      </c>
    </row>
    <row r="7" spans="1:16" s="10" customFormat="1" ht="24" x14ac:dyDescent="0.3">
      <c r="A7" s="24">
        <v>2</v>
      </c>
      <c r="B7" s="25" t="s">
        <v>38</v>
      </c>
      <c r="C7" s="26" t="s">
        <v>26</v>
      </c>
      <c r="D7" s="26">
        <v>18</v>
      </c>
      <c r="E7" s="27">
        <v>1300</v>
      </c>
      <c r="F7" s="28">
        <v>1150</v>
      </c>
      <c r="G7" s="27">
        <v>1300</v>
      </c>
      <c r="H7" s="29">
        <f t="shared" si="0"/>
        <v>1250</v>
      </c>
      <c r="I7" s="30">
        <f t="shared" si="1"/>
        <v>86.602540378443862</v>
      </c>
      <c r="J7" s="31">
        <f t="shared" si="2"/>
        <v>6.9282032302755088</v>
      </c>
      <c r="K7" s="32">
        <f t="shared" si="3"/>
        <v>22500</v>
      </c>
      <c r="L7" s="33">
        <f t="shared" si="4"/>
        <v>1250</v>
      </c>
      <c r="M7" s="34">
        <f t="shared" si="5"/>
        <v>1250</v>
      </c>
      <c r="N7" s="34">
        <f t="shared" si="6"/>
        <v>22500</v>
      </c>
    </row>
    <row r="8" spans="1:16" s="10" customFormat="1" ht="48" x14ac:dyDescent="0.3">
      <c r="A8" s="24">
        <v>3</v>
      </c>
      <c r="B8" s="25" t="s">
        <v>39</v>
      </c>
      <c r="C8" s="26" t="s">
        <v>26</v>
      </c>
      <c r="D8" s="26">
        <v>36</v>
      </c>
      <c r="E8" s="27">
        <v>950</v>
      </c>
      <c r="F8" s="28">
        <v>890</v>
      </c>
      <c r="G8" s="27">
        <v>950</v>
      </c>
      <c r="H8" s="29">
        <f t="shared" si="0"/>
        <v>930</v>
      </c>
      <c r="I8" s="30">
        <f t="shared" si="1"/>
        <v>34.641016151377549</v>
      </c>
      <c r="J8" s="31">
        <f t="shared" si="2"/>
        <v>3.7248404463846829</v>
      </c>
      <c r="K8" s="32">
        <f t="shared" si="3"/>
        <v>33480</v>
      </c>
      <c r="L8" s="33">
        <f t="shared" si="4"/>
        <v>930</v>
      </c>
      <c r="M8" s="34">
        <f t="shared" si="5"/>
        <v>930</v>
      </c>
      <c r="N8" s="34">
        <f t="shared" si="6"/>
        <v>33480</v>
      </c>
    </row>
    <row r="9" spans="1:16" s="10" customFormat="1" ht="36" x14ac:dyDescent="0.3">
      <c r="A9" s="24">
        <v>4</v>
      </c>
      <c r="B9" s="25" t="s">
        <v>40</v>
      </c>
      <c r="C9" s="26" t="s">
        <v>26</v>
      </c>
      <c r="D9" s="26">
        <v>9</v>
      </c>
      <c r="E9" s="27">
        <v>22500</v>
      </c>
      <c r="F9" s="28">
        <v>19950</v>
      </c>
      <c r="G9" s="27">
        <v>22300</v>
      </c>
      <c r="H9" s="29">
        <f t="shared" si="0"/>
        <v>21583.333333333332</v>
      </c>
      <c r="I9" s="30">
        <f t="shared" si="1"/>
        <v>1418.0385514270524</v>
      </c>
      <c r="J9" s="31">
        <f t="shared" si="2"/>
        <v>6.5700627865346055</v>
      </c>
      <c r="K9" s="32">
        <f t="shared" si="3"/>
        <v>194250</v>
      </c>
      <c r="L9" s="33">
        <f t="shared" si="4"/>
        <v>21583.333333333332</v>
      </c>
      <c r="M9" s="34">
        <f t="shared" si="5"/>
        <v>21583.33</v>
      </c>
      <c r="N9" s="34">
        <f t="shared" si="6"/>
        <v>194249.97000000003</v>
      </c>
    </row>
    <row r="10" spans="1:16" s="10" customFormat="1" ht="36" x14ac:dyDescent="0.3">
      <c r="A10" s="24">
        <v>5</v>
      </c>
      <c r="B10" s="25" t="s">
        <v>41</v>
      </c>
      <c r="C10" s="26" t="s">
        <v>26</v>
      </c>
      <c r="D10" s="26">
        <v>9</v>
      </c>
      <c r="E10" s="27">
        <v>22500</v>
      </c>
      <c r="F10" s="28">
        <v>19950</v>
      </c>
      <c r="G10" s="27">
        <v>22300</v>
      </c>
      <c r="H10" s="29">
        <f t="shared" si="0"/>
        <v>21583.333333333332</v>
      </c>
      <c r="I10" s="30">
        <f t="shared" si="1"/>
        <v>1418.0385514270524</v>
      </c>
      <c r="J10" s="31">
        <f t="shared" si="2"/>
        <v>6.5700627865346055</v>
      </c>
      <c r="K10" s="32">
        <f t="shared" si="3"/>
        <v>194250</v>
      </c>
      <c r="L10" s="33">
        <f t="shared" si="4"/>
        <v>21583.333333333332</v>
      </c>
      <c r="M10" s="34">
        <f t="shared" si="5"/>
        <v>21583.33</v>
      </c>
      <c r="N10" s="34">
        <f t="shared" si="6"/>
        <v>194249.97000000003</v>
      </c>
    </row>
    <row r="11" spans="1:16" s="10" customFormat="1" ht="36" x14ac:dyDescent="0.3">
      <c r="A11" s="24">
        <v>6</v>
      </c>
      <c r="B11" s="25" t="s">
        <v>42</v>
      </c>
      <c r="C11" s="26" t="s">
        <v>26</v>
      </c>
      <c r="D11" s="26">
        <v>9</v>
      </c>
      <c r="E11" s="27">
        <v>10930</v>
      </c>
      <c r="F11" s="28">
        <v>8650</v>
      </c>
      <c r="G11" s="27">
        <v>10930</v>
      </c>
      <c r="H11" s="29">
        <f t="shared" si="0"/>
        <v>10170</v>
      </c>
      <c r="I11" s="30">
        <f t="shared" si="1"/>
        <v>1316.3586137523469</v>
      </c>
      <c r="J11" s="31">
        <f t="shared" si="2"/>
        <v>12.943545857938513</v>
      </c>
      <c r="K11" s="32">
        <f t="shared" si="3"/>
        <v>91530</v>
      </c>
      <c r="L11" s="33">
        <f t="shared" si="4"/>
        <v>10170</v>
      </c>
      <c r="M11" s="34">
        <f t="shared" si="5"/>
        <v>10170</v>
      </c>
      <c r="N11" s="34">
        <f t="shared" si="6"/>
        <v>91530</v>
      </c>
    </row>
    <row r="12" spans="1:16" s="10" customFormat="1" x14ac:dyDescent="0.3">
      <c r="A12" s="24">
        <v>7</v>
      </c>
      <c r="B12" s="25" t="s">
        <v>43</v>
      </c>
      <c r="C12" s="26" t="s">
        <v>26</v>
      </c>
      <c r="D12" s="26">
        <v>9</v>
      </c>
      <c r="E12" s="27">
        <v>13900</v>
      </c>
      <c r="F12" s="28">
        <v>13440</v>
      </c>
      <c r="G12" s="27">
        <v>13900</v>
      </c>
      <c r="H12" s="29">
        <f t="shared" si="0"/>
        <v>13746.666666666666</v>
      </c>
      <c r="I12" s="30">
        <f t="shared" si="1"/>
        <v>265.58112382722788</v>
      </c>
      <c r="J12" s="31">
        <f t="shared" si="2"/>
        <v>1.9319674381224146</v>
      </c>
      <c r="K12" s="32">
        <f t="shared" si="3"/>
        <v>123720</v>
      </c>
      <c r="L12" s="33">
        <f t="shared" si="4"/>
        <v>13746.666666666666</v>
      </c>
      <c r="M12" s="34">
        <f t="shared" si="5"/>
        <v>13746.66</v>
      </c>
      <c r="N12" s="34">
        <f t="shared" si="6"/>
        <v>123719.94</v>
      </c>
    </row>
    <row r="13" spans="1:16" s="10" customFormat="1" x14ac:dyDescent="0.3">
      <c r="A13" s="24">
        <v>8</v>
      </c>
      <c r="B13" s="25" t="s">
        <v>44</v>
      </c>
      <c r="C13" s="26" t="s">
        <v>26</v>
      </c>
      <c r="D13" s="26">
        <v>9</v>
      </c>
      <c r="E13" s="27">
        <v>33450</v>
      </c>
      <c r="F13" s="28">
        <v>32900</v>
      </c>
      <c r="G13" s="27">
        <v>33600</v>
      </c>
      <c r="H13" s="29">
        <f t="shared" si="0"/>
        <v>33316.666666666664</v>
      </c>
      <c r="I13" s="30">
        <f t="shared" si="1"/>
        <v>368.55573979159965</v>
      </c>
      <c r="J13" s="31">
        <f t="shared" si="2"/>
        <v>1.1062203295395689</v>
      </c>
      <c r="K13" s="32">
        <f t="shared" si="3"/>
        <v>299850</v>
      </c>
      <c r="L13" s="33">
        <f t="shared" si="4"/>
        <v>33316.666666666664</v>
      </c>
      <c r="M13" s="34">
        <f t="shared" si="5"/>
        <v>33316.660000000003</v>
      </c>
      <c r="N13" s="34">
        <f t="shared" si="6"/>
        <v>299849.94000000006</v>
      </c>
    </row>
    <row r="14" spans="1:16" s="8" customFormat="1" x14ac:dyDescent="0.3">
      <c r="A14" s="34"/>
      <c r="B14" s="34" t="s">
        <v>8</v>
      </c>
      <c r="C14" s="34"/>
      <c r="D14" s="33"/>
      <c r="E14" s="34">
        <f>SUM(E6:E13)</f>
        <v>119330</v>
      </c>
      <c r="F14" s="34">
        <f>SUM(F6:F13)</f>
        <v>109825</v>
      </c>
      <c r="G14" s="34">
        <f>SUM(G6:G13)</f>
        <v>119080</v>
      </c>
      <c r="H14" s="35">
        <f>AVERAGE(E14:G14)</f>
        <v>116078.33333333333</v>
      </c>
      <c r="I14" s="30">
        <f>SQRT(VAR(E14:G14))</f>
        <v>5416.987939190315</v>
      </c>
      <c r="J14" s="31">
        <f>I14/H14*100</f>
        <v>4.666665848513488</v>
      </c>
      <c r="K14" s="32">
        <f>SUM(K6:K13)</f>
        <v>1081065</v>
      </c>
      <c r="L14" s="34"/>
      <c r="M14" s="34">
        <f>SUM(M6:M13)</f>
        <v>116078.31000000001</v>
      </c>
      <c r="N14" s="30">
        <f>SUM(N6:N13)</f>
        <v>1081064.79</v>
      </c>
      <c r="P14" s="10"/>
    </row>
    <row r="15" spans="1:16" s="10" customFormat="1" ht="12.6" x14ac:dyDescent="0.3">
      <c r="A15" s="36" t="s">
        <v>46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6" ht="12.6" x14ac:dyDescent="0.25">
      <c r="A16" s="37" t="s">
        <v>9</v>
      </c>
      <c r="B16" s="37"/>
      <c r="C16" s="37"/>
      <c r="D16" s="37"/>
      <c r="E16" s="37"/>
      <c r="F16" s="37"/>
      <c r="G16" s="38">
        <f>I14</f>
        <v>5416.987939190315</v>
      </c>
      <c r="H16" s="39" t="s">
        <v>10</v>
      </c>
      <c r="I16" s="40" t="s">
        <v>11</v>
      </c>
      <c r="J16" s="40"/>
      <c r="K16" s="41"/>
      <c r="L16" s="42"/>
      <c r="M16" s="43">
        <f>J14/100</f>
        <v>4.6666658485134876E-2</v>
      </c>
      <c r="N16" s="44"/>
    </row>
    <row r="17" spans="1:14" x14ac:dyDescent="0.25">
      <c r="A17" s="45"/>
      <c r="B17" s="46" t="s">
        <v>12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4"/>
    </row>
    <row r="18" spans="1:14" x14ac:dyDescent="0.25">
      <c r="A18" s="47"/>
      <c r="B18" s="46" t="s">
        <v>13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4"/>
    </row>
    <row r="19" spans="1:14" ht="12.6" x14ac:dyDescent="0.25">
      <c r="A19" s="48" t="s">
        <v>14</v>
      </c>
      <c r="B19" s="48"/>
      <c r="C19" s="48"/>
      <c r="D19" s="48"/>
      <c r="E19" s="48"/>
      <c r="F19" s="48"/>
      <c r="G19" s="49">
        <f>N14</f>
        <v>1081064.79</v>
      </c>
      <c r="H19" s="49"/>
      <c r="I19" s="50" t="s">
        <v>10</v>
      </c>
      <c r="J19" s="50"/>
      <c r="K19" s="51"/>
      <c r="L19" s="52"/>
      <c r="M19" s="53"/>
      <c r="N19" s="44"/>
    </row>
    <row r="20" spans="1:14" x14ac:dyDescent="0.25">
      <c r="A20" s="54"/>
      <c r="B20" s="55" t="s">
        <v>15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44"/>
    </row>
    <row r="21" spans="1:14" x14ac:dyDescent="0.25">
      <c r="A21" s="56" t="s">
        <v>16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44"/>
    </row>
    <row r="22" spans="1:14" x14ac:dyDescent="0.25">
      <c r="A22" s="57"/>
      <c r="B22" s="58" t="s">
        <v>17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44"/>
    </row>
    <row r="23" spans="1:14" x14ac:dyDescent="0.25">
      <c r="A23" s="57"/>
      <c r="B23" s="55" t="s">
        <v>18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44"/>
    </row>
    <row r="24" spans="1:14" x14ac:dyDescent="0.25">
      <c r="A24" s="57"/>
      <c r="B24" s="55" t="s">
        <v>19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44"/>
    </row>
    <row r="25" spans="1:14" x14ac:dyDescent="0.25">
      <c r="A25" s="57"/>
      <c r="B25" s="55" t="s">
        <v>20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44"/>
    </row>
    <row r="26" spans="1:14" x14ac:dyDescent="0.25">
      <c r="A26" s="44"/>
      <c r="B26" s="58" t="s">
        <v>21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44"/>
    </row>
    <row r="27" spans="1:14" x14ac:dyDescent="0.25">
      <c r="A27" s="44"/>
      <c r="B27" s="59" t="s">
        <v>22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44"/>
    </row>
    <row r="28" spans="1:14" x14ac:dyDescent="0.25">
      <c r="A28" s="58" t="s">
        <v>23</v>
      </c>
      <c r="B28" s="58"/>
      <c r="C28" s="44"/>
      <c r="D28" s="60"/>
      <c r="E28" s="60"/>
      <c r="F28" s="60"/>
      <c r="G28" s="44"/>
      <c r="H28" s="44"/>
      <c r="I28" s="44"/>
      <c r="J28" s="44"/>
      <c r="K28" s="60"/>
      <c r="L28" s="44"/>
      <c r="M28" s="44"/>
      <c r="N28" s="44"/>
    </row>
    <row r="29" spans="1:14" x14ac:dyDescent="0.25">
      <c r="A29" s="5"/>
      <c r="B29" s="6"/>
      <c r="C29" s="5"/>
      <c r="D29" s="7"/>
      <c r="E29" s="7"/>
      <c r="F29" s="7"/>
      <c r="K29" s="4"/>
    </row>
    <row r="30" spans="1:14" x14ac:dyDescent="0.25">
      <c r="B30" s="3" t="s">
        <v>24</v>
      </c>
      <c r="D30" s="11" t="s">
        <v>25</v>
      </c>
      <c r="E30" s="11"/>
      <c r="F30" s="11"/>
      <c r="J30" s="2" t="s">
        <v>45</v>
      </c>
      <c r="K30" s="4"/>
    </row>
  </sheetData>
  <mergeCells count="25">
    <mergeCell ref="K1:N1"/>
    <mergeCell ref="B20:M20"/>
    <mergeCell ref="B2:N2"/>
    <mergeCell ref="A3:A4"/>
    <mergeCell ref="B3:B4"/>
    <mergeCell ref="C3:C4"/>
    <mergeCell ref="D3:D4"/>
    <mergeCell ref="E3:G3"/>
    <mergeCell ref="H3:J3"/>
    <mergeCell ref="K3:N3"/>
    <mergeCell ref="A16:F16"/>
    <mergeCell ref="B17:M17"/>
    <mergeCell ref="B18:M18"/>
    <mergeCell ref="A19:F19"/>
    <mergeCell ref="G19:H19"/>
    <mergeCell ref="A15:N15"/>
    <mergeCell ref="B27:M27"/>
    <mergeCell ref="A28:B28"/>
    <mergeCell ref="D30:F30"/>
    <mergeCell ref="A21:M21"/>
    <mergeCell ref="B22:M22"/>
    <mergeCell ref="B23:M23"/>
    <mergeCell ref="B24:M24"/>
    <mergeCell ref="B25:M25"/>
    <mergeCell ref="B26:M26"/>
  </mergeCells>
  <conditionalFormatting sqref="J6:J14">
    <cfRule type="cellIs" priority="2" stopIfTrue="1" operator="greaterThan">
      <formula>33</formula>
    </cfRule>
  </conditionalFormatting>
  <pageMargins left="0.23622047244094491" right="0.23622047244094491" top="0.39370078740157483" bottom="0.39370078740157483" header="0.31496062992125984" footer="0.31496062992125984"/>
  <pageSetup paperSize="9" scale="5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52BA4-E069-4C56-A1AE-902392A70D75}">
  <dimension ref="A1:C9"/>
  <sheetViews>
    <sheetView workbookViewId="0">
      <selection activeCell="C10" sqref="C10"/>
    </sheetView>
  </sheetViews>
  <sheetFormatPr defaultRowHeight="14.4" x14ac:dyDescent="0.3"/>
  <cols>
    <col min="1" max="1" width="12" bestFit="1" customWidth="1"/>
  </cols>
  <sheetData>
    <row r="1" spans="1:3" x14ac:dyDescent="0.3">
      <c r="A1" s="1">
        <v>12895</v>
      </c>
      <c r="B1" s="9">
        <v>9</v>
      </c>
      <c r="C1">
        <f>B1*A1</f>
        <v>116055</v>
      </c>
    </row>
    <row r="2" spans="1:3" x14ac:dyDescent="0.3">
      <c r="A2" s="1">
        <v>1150</v>
      </c>
      <c r="B2" s="9">
        <v>18</v>
      </c>
      <c r="C2">
        <f t="shared" ref="C2:C8" si="0">B2*A2</f>
        <v>20700</v>
      </c>
    </row>
    <row r="3" spans="1:3" x14ac:dyDescent="0.3">
      <c r="A3" s="1">
        <v>890</v>
      </c>
      <c r="B3" s="9">
        <v>36</v>
      </c>
      <c r="C3">
        <f t="shared" si="0"/>
        <v>32040</v>
      </c>
    </row>
    <row r="4" spans="1:3" x14ac:dyDescent="0.3">
      <c r="A4" s="1">
        <v>19950</v>
      </c>
      <c r="B4" s="9">
        <v>9</v>
      </c>
      <c r="C4">
        <f t="shared" si="0"/>
        <v>179550</v>
      </c>
    </row>
    <row r="5" spans="1:3" x14ac:dyDescent="0.3">
      <c r="A5" s="1">
        <v>19950</v>
      </c>
      <c r="B5" s="9">
        <v>9</v>
      </c>
      <c r="C5">
        <f t="shared" si="0"/>
        <v>179550</v>
      </c>
    </row>
    <row r="6" spans="1:3" x14ac:dyDescent="0.3">
      <c r="A6" s="1">
        <v>8650</v>
      </c>
      <c r="B6" s="9">
        <v>9</v>
      </c>
      <c r="C6">
        <f t="shared" si="0"/>
        <v>77850</v>
      </c>
    </row>
    <row r="7" spans="1:3" x14ac:dyDescent="0.3">
      <c r="A7" s="1">
        <v>13440</v>
      </c>
      <c r="B7" s="9">
        <v>9</v>
      </c>
      <c r="C7">
        <f t="shared" si="0"/>
        <v>120960</v>
      </c>
    </row>
    <row r="8" spans="1:3" x14ac:dyDescent="0.3">
      <c r="A8" s="1">
        <v>32900</v>
      </c>
      <c r="B8" s="9">
        <v>9</v>
      </c>
      <c r="C8">
        <f t="shared" si="0"/>
        <v>296100</v>
      </c>
    </row>
    <row r="9" spans="1:3" x14ac:dyDescent="0.3">
      <c r="C9">
        <f>SUM(C1:C8)</f>
        <v>1022805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zakup</dc:creator>
  <cp:lastModifiedBy>Hp</cp:lastModifiedBy>
  <cp:lastPrinted>2023-01-10T05:54:40Z</cp:lastPrinted>
  <dcterms:created xsi:type="dcterms:W3CDTF">2018-07-12T10:40:20Z</dcterms:created>
  <dcterms:modified xsi:type="dcterms:W3CDTF">2023-04-26T10:34:59Z</dcterms:modified>
</cp:coreProperties>
</file>