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7500" windowHeight="4245" tabRatio="771"/>
  </bookViews>
  <sheets>
    <sheet name="Мои данные" sheetId="8" r:id="rId1"/>
    <sheet name="Ведомость ресурсов" sheetId="16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calcId="145621"/>
</workbook>
</file>

<file path=xl/calcChain.xml><?xml version="1.0" encoding="utf-8"?>
<calcChain xmlns="http://schemas.openxmlformats.org/spreadsheetml/2006/main">
  <c r="M26" i="16" l="1"/>
  <c r="M27" i="16"/>
  <c r="M28" i="16"/>
  <c r="M29" i="16"/>
  <c r="M30" i="16"/>
  <c r="M31" i="16"/>
  <c r="M33" i="16"/>
  <c r="M34" i="16"/>
  <c r="M35" i="16"/>
  <c r="M36" i="16"/>
  <c r="M37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J15" i="16"/>
  <c r="G15" i="16"/>
  <c r="J13" i="16"/>
  <c r="G13" i="16"/>
  <c r="J12" i="16"/>
  <c r="G12" i="16"/>
  <c r="J11" i="16"/>
  <c r="G11" i="16"/>
  <c r="J21" i="8"/>
  <c r="G21" i="8"/>
  <c r="J19" i="8"/>
  <c r="G19" i="8"/>
  <c r="J18" i="8"/>
  <c r="G18" i="8"/>
  <c r="J17" i="8"/>
  <c r="G17" i="8"/>
  <c r="J78" i="8"/>
  <c r="G78" i="8"/>
  <c r="J77" i="8"/>
  <c r="G77" i="8"/>
  <c r="J14" i="16"/>
  <c r="G14" i="16"/>
  <c r="J20" i="8"/>
  <c r="G20" i="8"/>
  <c r="A18" i="16"/>
  <c r="A24" i="8"/>
  <c r="M66" i="16"/>
  <c r="M74" i="16"/>
  <c r="M75" i="16"/>
  <c r="M72" i="16"/>
  <c r="M77" i="16"/>
  <c r="M76" i="16"/>
  <c r="M70" i="16"/>
  <c r="M71" i="16"/>
  <c r="M68" i="16"/>
  <c r="M69" i="16"/>
  <c r="M67" i="16"/>
  <c r="M73" i="16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Alex Sosedko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200 атрибут 950 текст&gt;  &lt;подпись 200 значение&gt;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атрибут 950 текст&gt;  &lt;подпись 210 значение&gt;</t>
        </r>
      </text>
    </commen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200 атрибут 950 значение&gt;/</t>
        </r>
      </text>
    </comment>
    <comment ref="H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_________________ /&lt;подпись 210 атрибут 950 значение&gt;/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1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1" authorId="4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3" authorId="4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4" authorId="4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0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X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0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G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1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X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Y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НР&gt;</t>
        </r>
      </text>
    </comment>
    <comment ref="Z21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СП&gt;</t>
        </r>
      </text>
    </comment>
    <comment ref="L24" authorId="4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9" authorId="4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9" authorId="4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&lt;Ед. измерения по расценке&gt;
&lt;Формула расчета стоимости единицы&gt;</t>
        </r>
      </text>
    </comment>
    <comment ref="C29" authorId="4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
&lt;Формула расчета физ. объема&gt;
</t>
        </r>
      </text>
    </comment>
    <comment ref="D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</t>
        </r>
      </text>
    </comment>
    <comment ref="H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
</t>
        </r>
      </text>
    </comment>
    <comment ref="K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4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76" authorId="4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76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76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76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76" authorId="4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76" authorId="4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76" authorId="4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80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8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5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7" authorId="2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L14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L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ОЗП&gt;</t>
        </r>
      </text>
    </comment>
    <comment ref="O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1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ЗПМ&gt;</t>
        </r>
      </text>
    </comment>
    <comment ref="L18" authorId="2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3" authorId="2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3" authorId="2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3" authorId="2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3" authorId="2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
&lt;Формула базисной  цены единицы ПЗ&gt;</t>
        </r>
      </text>
    </comment>
    <comment ref="G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H23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единицы&gt;</t>
        </r>
      </text>
    </comment>
    <comment ref="I23" authorId="2">
      <text>
        <r>
          <rPr>
            <sz val="8"/>
            <color indexed="81"/>
            <rFont val="Tahoma"/>
            <family val="2"/>
            <charset val="204"/>
          </rPr>
          <t xml:space="preserve"> &lt;Оптовая цена всего&gt;</t>
        </r>
      </text>
    </comment>
    <comment ref="J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
&lt;Формула текущей  цены единицы ПЗ&gt;</t>
        </r>
      </text>
    </comment>
    <comment ref="K23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79" authorId="2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79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K79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M7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7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&lt;Пустой идентификатор&gt;</t>
        </r>
      </text>
    </comment>
    <comment ref="A8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300 атрибут 970 значение&gt; _________________ /&lt;подпись 300 значение&gt;/</t>
        </r>
      </text>
    </comment>
    <comment ref="A8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<sst xmlns="http://schemas.openxmlformats.org/spreadsheetml/2006/main" count="426" uniqueCount="269">
  <si>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</si>
  <si>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</si>
  <si>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</si>
  <si>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</si>
  <si>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</si>
  <si>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</si>
  <si>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</si>
  <si>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</si>
  <si>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</si>
  <si>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</si>
  <si>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</si>
  <si>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</si>
  <si>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</si>
  <si>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</si>
  <si>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</si>
  <si>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</si>
  <si>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</si>
  <si>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</si>
  <si>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</si>
  <si>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</si>
  <si>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</si>
  <si>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</si>
  <si>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</si>
  <si>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</si>
  <si>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</si>
  <si>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</si>
  <si>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</si>
  <si>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</si>
  <si>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</si>
  <si>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</si>
  <si>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</si>
  <si>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</si>
  <si>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</si>
  <si>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</si>
  <si>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</si>
  <si>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</si>
  <si>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</si>
  <si>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</si>
  <si>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</si>
  <si>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</si>
  <si>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</si>
  <si>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</si>
  <si>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</si>
  <si>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</si>
  <si>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 </t>
  </si>
  <si>
    <t>Стройка:Челябинская область, г. Челябинск, Чичерина 27-Б, МБОУ Лицей №97</t>
  </si>
  <si>
    <t>Объект:Аудитории ППЭ</t>
  </si>
  <si>
    <t>на Монттаж видео для ОГЭ</t>
  </si>
  <si>
    <t>Составил:  _________________ //</t>
  </si>
  <si>
    <t>Проверил:  _________________ //</t>
  </si>
  <si>
    <t>Раздел 1. Оборудование</t>
  </si>
  <si>
    <t xml:space="preserve">
Провод совмещенный экранированный КВТ-П 2х0,5
м.</t>
  </si>
  <si>
    <t xml:space="preserve">
_____
26</t>
  </si>
  <si>
    <t xml:space="preserve">
_____
7800</t>
  </si>
  <si>
    <t xml:space="preserve">
Видеокамера SPACE TECHNOLOGY St-1011, 680 твл, купол, внутрен. цв.
шт.</t>
  </si>
  <si>
    <t xml:space="preserve">
_____
2900</t>
  </si>
  <si>
    <t xml:space="preserve">
_____
5800</t>
  </si>
  <si>
    <t xml:space="preserve">
Микрофон Шорох-7
шт.</t>
  </si>
  <si>
    <t xml:space="preserve">
_____
860</t>
  </si>
  <si>
    <t xml:space="preserve">
Разъем для камеры
шт.</t>
  </si>
  <si>
    <t xml:space="preserve">
_____
45</t>
  </si>
  <si>
    <t xml:space="preserve">
_____
360</t>
  </si>
  <si>
    <t xml:space="preserve">
Импульсный блок питания FE-12/50
шт.</t>
  </si>
  <si>
    <t xml:space="preserve">
_____
1100</t>
  </si>
  <si>
    <t xml:space="preserve">
Кабель-канал 25*16
м.</t>
  </si>
  <si>
    <t xml:space="preserve">
_____
25</t>
  </si>
  <si>
    <t xml:space="preserve">
_____
750</t>
  </si>
  <si>
    <t>Итого прямые затраты по разделу</t>
  </si>
  <si>
    <t xml:space="preserve">
_____
16670</t>
  </si>
  <si>
    <t xml:space="preserve">    В том числе (справочно):</t>
  </si>
  <si>
    <t xml:space="preserve">       материалы</t>
  </si>
  <si>
    <t>Итого по разделу 1 Оборудование</t>
  </si>
  <si>
    <t xml:space="preserve">    Материалы</t>
  </si>
  <si>
    <t xml:space="preserve">    Итого</t>
  </si>
  <si>
    <t xml:space="preserve">    Итого по разделу 1 Оборудование</t>
  </si>
  <si>
    <t>Раздел 2. Монтажные работы</t>
  </si>
  <si>
    <t>ТЕРм08-02-390-01
Короба пластмассовые: шириной до 40 мм
100 м</t>
  </si>
  <si>
    <t>0,3
30 / 100</t>
  </si>
  <si>
    <t>195,97
_____
48,86</t>
  </si>
  <si>
    <t>31,71
_____
0,16</t>
  </si>
  <si>
    <t>59
_____
14</t>
  </si>
  <si>
    <t>118
_____
38</t>
  </si>
  <si>
    <t xml:space="preserve">
_____
1</t>
  </si>
  <si>
    <t>ТЕРм10-01-055-03
Прокладка кабеля, масса 1 м: до 1 кг, по стене бетонной
100 м кабеля</t>
  </si>
  <si>
    <t>2,7
270 / 100</t>
  </si>
  <si>
    <t>487,48
_____
470,6</t>
  </si>
  <si>
    <t>194,1
_____
21,16</t>
  </si>
  <si>
    <t>1316
_____
1271</t>
  </si>
  <si>
    <t>524
_____
57</t>
  </si>
  <si>
    <t>2724
_____
2881</t>
  </si>
  <si>
    <t xml:space="preserve">
_____
746</t>
  </si>
  <si>
    <t>ТЕРм10-10-001-01
Камеры видеонаблюдения: фиксированные
1 шт.</t>
  </si>
  <si>
    <t>36,93
_____
1,07</t>
  </si>
  <si>
    <t>74
_____
2</t>
  </si>
  <si>
    <t>148
_____
1</t>
  </si>
  <si>
    <t>ТЕРм10-02-016-06
Отдельно устанавливаемый: преобразователь или блок питания
1 шт.</t>
  </si>
  <si>
    <t>141,6
_____
44,76</t>
  </si>
  <si>
    <t>49,08
_____
5,35</t>
  </si>
  <si>
    <t>142
_____
44</t>
  </si>
  <si>
    <t>49
_____
5</t>
  </si>
  <si>
    <t xml:space="preserve">
_____
209</t>
  </si>
  <si>
    <t xml:space="preserve">
_____
70</t>
  </si>
  <si>
    <t>1591
_____
1331</t>
  </si>
  <si>
    <t>590
_____
62</t>
  </si>
  <si>
    <t>2990
_____
3129</t>
  </si>
  <si>
    <t xml:space="preserve">
_____
817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</si>
  <si>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</si>
  <si>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</si>
  <si>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</si>
  <si>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</si>
  <si>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2 Монтажные работы</t>
  </si>
  <si>
    <t xml:space="preserve">    Электромонтажные работы на других объектах</t>
  </si>
  <si>
    <t xml:space="preserve">    Монтаж оборудования</t>
  </si>
  <si>
    <t xml:space="preserve">    Монтаж радиотелевизионного и электронного оборудования</t>
  </si>
  <si>
    <t xml:space="preserve">    Итого по разделу 2 Монтажные работы</t>
  </si>
  <si>
    <t>Итого прямые затраты по смете</t>
  </si>
  <si>
    <t>1591
_____
18001</t>
  </si>
  <si>
    <t>2990
_____
19799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</si>
  <si>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</si>
  <si>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</si>
  <si>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</si>
  <si>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ВСЕГО по смете</t>
  </si>
  <si>
    <t>Ресурсы подрядчика</t>
  </si>
  <si>
    <t xml:space="preserve">          Трудозатраты</t>
  </si>
  <si>
    <t>1-3-5</t>
  </si>
  <si>
    <t>Рабочий монтажник (ср 3,5)</t>
  </si>
  <si>
    <t xml:space="preserve">чел.-ч
</t>
  </si>
  <si>
    <t xml:space="preserve">11,47
</t>
  </si>
  <si>
    <t xml:space="preserve">23,74
</t>
  </si>
  <si>
    <t>1-3-9</t>
  </si>
  <si>
    <t>Рабочий строитель (ср 3,9)</t>
  </si>
  <si>
    <t xml:space="preserve">12,03
</t>
  </si>
  <si>
    <t xml:space="preserve">24,06
</t>
  </si>
  <si>
    <t>1-4-9</t>
  </si>
  <si>
    <t>Рабочий монтажник (ср 4,9)</t>
  </si>
  <si>
    <t xml:space="preserve">13,83
</t>
  </si>
  <si>
    <t xml:space="preserve">27,66
</t>
  </si>
  <si>
    <t>1-5-0</t>
  </si>
  <si>
    <t>Рабочий монтажник (ср 5)</t>
  </si>
  <si>
    <t xml:space="preserve">14,02
</t>
  </si>
  <si>
    <t xml:space="preserve">
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</si>
  <si>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</si>
  <si>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</si>
  <si>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</si>
  <si>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</si>
  <si>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Машины и механизмы</t>
  </si>
  <si>
    <t>Автопогрузчики 5 т</t>
  </si>
  <si>
    <t xml:space="preserve">маш.час
</t>
  </si>
  <si>
    <t xml:space="preserve">111,55
</t>
  </si>
  <si>
    <t>МТРиЭ ЧО, пост. от 15.11.2018 № 71/1</t>
  </si>
  <si>
    <t>Шуруповерт</t>
  </si>
  <si>
    <t xml:space="preserve">3,01
</t>
  </si>
  <si>
    <t>Перфораторы электрические</t>
  </si>
  <si>
    <t xml:space="preserve">2,15
</t>
  </si>
  <si>
    <t>Перфоратор электрический мощностью 1,5 кВт, энергией удара до 18 Дж</t>
  </si>
  <si>
    <t xml:space="preserve">26,31
</t>
  </si>
  <si>
    <t>ЧелСЦена, ноябрь 2018 г., ч.2</t>
  </si>
  <si>
    <t>Итого по строительным машинам</t>
  </si>
  <si>
    <t xml:space="preserve">          Материалы</t>
  </si>
  <si>
    <t>...</t>
  </si>
  <si>
    <t xml:space="preserve">шт.
</t>
  </si>
  <si>
    <t xml:space="preserve">2900
</t>
  </si>
  <si>
    <t xml:space="preserve">   - Видеокамера SPACE TECHNOLOGY St-1011, 680 твл, купол, внутрен. цв.</t>
  </si>
  <si>
    <t xml:space="preserve">   - Импульсный блок питания FE-12/50</t>
  </si>
  <si>
    <t xml:space="preserve">1100
</t>
  </si>
  <si>
    <t xml:space="preserve">   - Микрофон Шорох-7</t>
  </si>
  <si>
    <t xml:space="preserve">860
</t>
  </si>
  <si>
    <t xml:space="preserve">   - Разъем для камеры</t>
  </si>
  <si>
    <t xml:space="preserve">45
</t>
  </si>
  <si>
    <t xml:space="preserve">м.
</t>
  </si>
  <si>
    <t xml:space="preserve">26
</t>
  </si>
  <si>
    <t xml:space="preserve">   - Кабель-канал 25*16</t>
  </si>
  <si>
    <t xml:space="preserve">25
</t>
  </si>
  <si>
    <t xml:space="preserve">   - Провод совмещенный экранированный КВТ-П 2х0,5</t>
  </si>
  <si>
    <t>101-0816</t>
  </si>
  <si>
    <t>Проволока светлая диаметром 1,1 мм</t>
  </si>
  <si>
    <t xml:space="preserve">т
</t>
  </si>
  <si>
    <t xml:space="preserve">8690
</t>
  </si>
  <si>
    <t xml:space="preserve">52915,45
</t>
  </si>
  <si>
    <t>08.05.0273</t>
  </si>
  <si>
    <t>101-1481</t>
  </si>
  <si>
    <t>Шурупы с полукруглой головкой 4x40 мм</t>
  </si>
  <si>
    <t xml:space="preserve">11540
</t>
  </si>
  <si>
    <t xml:space="preserve">73307,05
</t>
  </si>
  <si>
    <t>Среднее (08.05.151,08.05.1514)</t>
  </si>
  <si>
    <t>101-1482</t>
  </si>
  <si>
    <t>Шурупы с полукруглой головкой 5х70 мм</t>
  </si>
  <si>
    <t xml:space="preserve">72134,43
</t>
  </si>
  <si>
    <t>К=1,1 МТРиЭ ЧО, Пост.от 15.11.2018 г. №71/1</t>
  </si>
  <si>
    <t>101-1665</t>
  </si>
  <si>
    <t>Лак электроизоляционный 318</t>
  </si>
  <si>
    <t xml:space="preserve">кг
</t>
  </si>
  <si>
    <t xml:space="preserve">19,7
</t>
  </si>
  <si>
    <t xml:space="preserve">121,51
</t>
  </si>
  <si>
    <t>Среднее (14.01.216, 14.01.258, 18.06.454)</t>
  </si>
  <si>
    <t>101-1963</t>
  </si>
  <si>
    <t>Канифоль сосновая</t>
  </si>
  <si>
    <t xml:space="preserve">25,6
</t>
  </si>
  <si>
    <t xml:space="preserve">255,35
</t>
  </si>
  <si>
    <t>26.02.065</t>
  </si>
  <si>
    <t>101-1977</t>
  </si>
  <si>
    <t>Болты с гайками и шайбами строительные</t>
  </si>
  <si>
    <t xml:space="preserve">17,3
</t>
  </si>
  <si>
    <t xml:space="preserve">90
</t>
  </si>
  <si>
    <t>МТРиЭ ЧО, Пост.от 15.11.2018 г. №71/1, п.139</t>
  </si>
  <si>
    <t>101-2202</t>
  </si>
  <si>
    <t>Дюбели распорные полиэтиленовые 6х40 мм</t>
  </si>
  <si>
    <t xml:space="preserve">10 шт.
</t>
  </si>
  <si>
    <t xml:space="preserve">1,67
</t>
  </si>
  <si>
    <t xml:space="preserve">2,8
</t>
  </si>
  <si>
    <t>Среднее (Среднее (08.05.140.1, 08.05.140.2)/1000*10,08.05.141*1.63/1.45)</t>
  </si>
  <si>
    <t>101-2206</t>
  </si>
  <si>
    <t>Дюбели пластмассовые с шурупами 12х70 мм</t>
  </si>
  <si>
    <t xml:space="preserve">7,8
</t>
  </si>
  <si>
    <t xml:space="preserve">11,35
</t>
  </si>
  <si>
    <t>Среднее (08.05.139,08.05.1391)</t>
  </si>
  <si>
    <t>101-2493</t>
  </si>
  <si>
    <t>Лента липкая изоляционная на поликасиновом компаунде марки ЛСЭПЛ, шириной 20-30 мм, толщиной от 0,14 до 0,19 мм</t>
  </si>
  <si>
    <t xml:space="preserve">91,3
</t>
  </si>
  <si>
    <t xml:space="preserve">413,53
</t>
  </si>
  <si>
    <t>18.06.104/29.94*89.25</t>
  </si>
  <si>
    <t>110-0113</t>
  </si>
  <si>
    <t>Скрепы 10х2</t>
  </si>
  <si>
    <t xml:space="preserve">9,84
</t>
  </si>
  <si>
    <t xml:space="preserve">75,2
</t>
  </si>
  <si>
    <t>08.05.410</t>
  </si>
  <si>
    <t>110-0198</t>
  </si>
  <si>
    <t>Скрепы фигурные СкФ-30</t>
  </si>
  <si>
    <t xml:space="preserve">100 шт.
</t>
  </si>
  <si>
    <t xml:space="preserve">140
</t>
  </si>
  <si>
    <t xml:space="preserve">298,33
</t>
  </si>
  <si>
    <t>19.17.791</t>
  </si>
  <si>
    <t>405-0219</t>
  </si>
  <si>
    <t>Гипсовые вяжущие, марка Г3</t>
  </si>
  <si>
    <t xml:space="preserve">1480
</t>
  </si>
  <si>
    <t xml:space="preserve">5146,18
</t>
  </si>
  <si>
    <t>Среднее (13.01.011, 13.01.012, 13.01.0121, 13.01.014, 13.01.010)</t>
  </si>
  <si>
    <t>506-0855</t>
  </si>
  <si>
    <t>Проволока медная круглая электротехническая ММ (мягкая) диаметром 1,0-3,0 мм и выше</t>
  </si>
  <si>
    <t xml:space="preserve">67500
</t>
  </si>
  <si>
    <t xml:space="preserve">587422,99
</t>
  </si>
  <si>
    <t>08.16.121</t>
  </si>
  <si>
    <t>506-1361</t>
  </si>
  <si>
    <t>Припои оловянно-свинцовые бессурьмянистые марки ПОС40</t>
  </si>
  <si>
    <t xml:space="preserve">87,4
</t>
  </si>
  <si>
    <t xml:space="preserve">783,43
</t>
  </si>
  <si>
    <t>08.16.193</t>
  </si>
  <si>
    <t>507-0702</t>
  </si>
  <si>
    <t>Трубка полихлорвиниловая ПХВ-305 диаметром 6-10 мм</t>
  </si>
  <si>
    <t xml:space="preserve">38,69
</t>
  </si>
  <si>
    <t xml:space="preserve">104,23
</t>
  </si>
  <si>
    <t>15.02.080</t>
  </si>
  <si>
    <t>509-0056</t>
  </si>
  <si>
    <t>Наконечники кабельные П2.5-4Д-МУ3</t>
  </si>
  <si>
    <t xml:space="preserve">1,03
</t>
  </si>
  <si>
    <t xml:space="preserve">3,8
</t>
  </si>
  <si>
    <t>Среднее (19.18.430, 19.18.518)</t>
  </si>
  <si>
    <t>999-0005</t>
  </si>
  <si>
    <t>Масса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</si>
  <si>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</si>
  <si>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</si>
  <si>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</si>
  <si>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1
</t>
  </si>
  <si>
    <t>Итого по строительным материалам</t>
  </si>
  <si>
    <t xml:space="preserve"> </t>
  </si>
  <si>
    <t>Составил:  _________________ /                                             /</t>
  </si>
  <si>
    <t>Проверил:  _________________ /                                             /</t>
  </si>
  <si>
    <t>_________________ /                             /</t>
  </si>
  <si>
    <t>_________________ /                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</si>
</sst>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36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/>
    </xf>
    <xf numFmtId="0" fontId="12" fillId="0" borderId="3" xfId="0" applyFont="1" applyBorder="1" applyAlignment="1">
      <alignment vertical="top"/>
    </xf>
    <xf numFmtId="164" fontId="11" fillId="0" borderId="3" xfId="12" applyNumberFormat="1" applyFont="1" applyBorder="1" applyAlignment="1">
      <alignment horizontal="right"/>
    </xf>
    <xf numFmtId="164" fontId="12" fillId="0" borderId="0" xfId="12" applyNumberFormat="1" applyFont="1" applyBorder="1" applyAlignment="1">
      <alignment horizontal="right"/>
    </xf>
    <xf numFmtId="0" fontId="9" fillId="0" borderId="0" xfId="0" applyFont="1" applyBorder="1" applyAlignment="1"/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6" applyNumberFormat="1" applyFont="1" applyAlignment="1">
      <alignment horizontal="right" vertical="top" wrapText="1"/>
    </xf>
    <xf numFmtId="2" fontId="7" fillId="0" borderId="0" xfId="0" applyNumberFormat="1" applyFont="1"/>
    <xf numFmtId="2" fontId="7" fillId="0" borderId="0" xfId="6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4" applyFont="1">
      <alignment horizontal="left" vertical="top"/>
    </xf>
    <xf numFmtId="0" fontId="7" fillId="0" borderId="17" xfId="13" applyFont="1" applyBorder="1">
      <alignment horizontal="center" wrapText="1"/>
    </xf>
    <xf numFmtId="0" fontId="7" fillId="0" borderId="1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17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3" applyFont="1" applyBorder="1">
      <alignment horizontal="center"/>
    </xf>
    <xf numFmtId="0" fontId="7" fillId="0" borderId="1" xfId="3" applyFont="1" applyBorder="1">
      <alignment horizontal="center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/>
    </xf>
    <xf numFmtId="49" fontId="12" fillId="0" borderId="17" xfId="0" applyNumberFormat="1" applyFont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2" fontId="12" fillId="0" borderId="17" xfId="0" applyNumberFormat="1" applyFont="1" applyBorder="1" applyAlignment="1">
      <alignment horizontal="right" vertical="top"/>
    </xf>
    <xf numFmtId="1" fontId="11" fillId="0" borderId="17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4" fontId="12" fillId="0" borderId="10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1" fillId="0" borderId="10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</xdr:row>
          <xdr:rowOff>104775</xdr:rowOff>
        </xdr:from>
        <xdr:to>
          <xdr:col>1</xdr:col>
          <xdr:colOff>971550</xdr:colOff>
          <xdr:row>16</xdr:row>
          <xdr:rowOff>19050</xdr:rowOff>
        </xdr:to>
        <xdr:sp macro="" textlink="">
          <xdr:nvSpPr>
            <xdr:cNvPr id="17550" name="Button 142" hidden="1">
              <a:extLst>
                <a:ext uri="{63B3BB69-23CF-44E3-9099-C40C66FF867C}">
                  <a14:compatExt spid="_x0000_s17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Сформировать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84"/>
  <sheetViews>
    <sheetView showGridLines="0" tabSelected="1" workbookViewId="0">
      <selection activeCell="I9" sqref="I9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6" width="0" style="1" hidden="1" customWidth="1"/>
    <col min="27" max="27" width="9.140625" style="1" customWidth="1"/>
    <col min="28" max="16384" width="9.140625" style="1"/>
  </cols>
  <sheetData>
    <row r="2" spans="1:21" ht="15.75" x14ac:dyDescent="0.25">
      <c r="A2" s="2" t="s">
        <v>38</v>
      </c>
      <c r="H2" s="3" t="s">
        <v>39</v>
      </c>
    </row>
    <row r="3" spans="1:21" x14ac:dyDescent="0.2">
      <c r="A3" s="60" t="s">
        <v>44</v>
      </c>
      <c r="H3" s="60" t="s">
        <v>44</v>
      </c>
    </row>
    <row r="4" spans="1:21" x14ac:dyDescent="0.2">
      <c r="A4" s="60" t="s">
        <v>267</v>
      </c>
      <c r="B4" s="4"/>
      <c r="C4" s="4"/>
      <c r="D4" s="4"/>
      <c r="E4" s="4"/>
      <c r="F4" s="4"/>
      <c r="G4" s="4"/>
      <c r="H4" s="60" t="s">
        <v>268</v>
      </c>
    </row>
    <row r="5" spans="1:21" ht="27.75" customHeight="1" x14ac:dyDescent="0.2">
      <c r="A5" s="1" t="s">
        <v>42</v>
      </c>
      <c r="B5" s="4"/>
      <c r="C5" s="4"/>
      <c r="D5" s="4"/>
      <c r="E5" s="4"/>
      <c r="F5" s="4"/>
      <c r="G5" s="4"/>
      <c r="H5" s="61" t="s">
        <v>43</v>
      </c>
    </row>
    <row r="6" spans="1:21" x14ac:dyDescent="0.2">
      <c r="A6" s="4"/>
      <c r="B6" s="4"/>
      <c r="C6" s="4"/>
      <c r="D6" s="4"/>
      <c r="E6" s="4"/>
      <c r="F6" s="4"/>
      <c r="G6" s="4"/>
      <c r="H6" s="4"/>
    </row>
    <row r="7" spans="1:21" s="7" customFormat="1" ht="12" x14ac:dyDescent="0.2">
      <c r="A7" s="5"/>
      <c r="B7" s="6"/>
      <c r="C7" s="6"/>
      <c r="D7" s="6"/>
    </row>
    <row r="8" spans="1:21" s="7" customFormat="1" ht="12" x14ac:dyDescent="0.2">
      <c r="A8" s="8" t="s">
        <v>45</v>
      </c>
      <c r="B8" s="6"/>
      <c r="C8" s="6"/>
      <c r="D8" s="6"/>
    </row>
    <row r="9" spans="1:21" s="7" customFormat="1" ht="12" x14ac:dyDescent="0.2">
      <c r="A9" s="5"/>
      <c r="B9" s="6"/>
      <c r="C9" s="6"/>
      <c r="D9" s="6"/>
    </row>
    <row r="10" spans="1:21" s="7" customFormat="1" ht="12" x14ac:dyDescent="0.2">
      <c r="A10" s="8" t="s">
        <v>46</v>
      </c>
      <c r="B10" s="6"/>
      <c r="C10" s="6"/>
      <c r="D10" s="6"/>
    </row>
    <row r="11" spans="1:21" s="7" customFormat="1" ht="15" x14ac:dyDescent="0.25">
      <c r="A11" s="112" t="s">
        <v>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s="7" customFormat="1" ht="12" x14ac:dyDescent="0.2">
      <c r="A12" s="113" t="s">
        <v>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s="7" customFormat="1" ht="12" x14ac:dyDescent="0.2">
      <c r="A13" s="113" t="s">
        <v>47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1:21" s="7" customFormat="1" ht="12" x14ac:dyDescent="0.2">
      <c r="A14" s="114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s="7" customFormat="1" ht="12" x14ac:dyDescent="0.2"/>
    <row r="16" spans="1:21" s="7" customFormat="1" ht="12" x14ac:dyDescent="0.2">
      <c r="G16" s="115" t="s">
        <v>19</v>
      </c>
      <c r="H16" s="116"/>
      <c r="I16" s="117"/>
      <c r="J16" s="115" t="s">
        <v>20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7"/>
    </row>
    <row r="17" spans="1:26" s="7" customFormat="1" x14ac:dyDescent="0.2">
      <c r="D17" s="5" t="s">
        <v>4</v>
      </c>
      <c r="G17" s="118">
        <f>22520/1000</f>
        <v>22.52</v>
      </c>
      <c r="H17" s="119"/>
      <c r="I17" s="9" t="s">
        <v>5</v>
      </c>
      <c r="J17" s="110">
        <f>27245/1000</f>
        <v>27.245000000000001</v>
      </c>
      <c r="K17" s="111"/>
      <c r="L17" s="10"/>
      <c r="M17" s="10"/>
      <c r="N17" s="10"/>
      <c r="O17" s="10"/>
      <c r="P17" s="10"/>
      <c r="Q17" s="10"/>
      <c r="R17" s="10"/>
      <c r="S17" s="10"/>
      <c r="T17" s="10"/>
      <c r="U17" s="9" t="s">
        <v>5</v>
      </c>
    </row>
    <row r="18" spans="1:26" s="7" customFormat="1" x14ac:dyDescent="0.2">
      <c r="D18" s="11" t="s">
        <v>35</v>
      </c>
      <c r="F18" s="12"/>
      <c r="G18" s="118">
        <f>0/1000</f>
        <v>0</v>
      </c>
      <c r="H18" s="119"/>
      <c r="I18" s="9" t="s">
        <v>5</v>
      </c>
      <c r="J18" s="110">
        <f>0/1000</f>
        <v>0</v>
      </c>
      <c r="K18" s="111"/>
      <c r="L18" s="10"/>
      <c r="M18" s="10"/>
      <c r="N18" s="10"/>
      <c r="O18" s="10"/>
      <c r="P18" s="10"/>
      <c r="Q18" s="10"/>
      <c r="R18" s="10"/>
      <c r="S18" s="10"/>
      <c r="T18" s="10"/>
      <c r="U18" s="9" t="s">
        <v>5</v>
      </c>
    </row>
    <row r="19" spans="1:26" s="7" customFormat="1" x14ac:dyDescent="0.2">
      <c r="D19" s="11" t="s">
        <v>36</v>
      </c>
      <c r="F19" s="12"/>
      <c r="G19" s="118">
        <f>5850/1000</f>
        <v>5.85</v>
      </c>
      <c r="H19" s="119"/>
      <c r="I19" s="9" t="s">
        <v>5</v>
      </c>
      <c r="J19" s="110">
        <f>10575/1000</f>
        <v>10.574999999999999</v>
      </c>
      <c r="K19" s="111"/>
      <c r="L19" s="10"/>
      <c r="M19" s="10"/>
      <c r="N19" s="10"/>
      <c r="O19" s="10"/>
      <c r="P19" s="10"/>
      <c r="Q19" s="10"/>
      <c r="R19" s="10"/>
      <c r="S19" s="10"/>
      <c r="T19" s="10"/>
      <c r="U19" s="9" t="s">
        <v>5</v>
      </c>
    </row>
    <row r="20" spans="1:26" s="7" customFormat="1" x14ac:dyDescent="0.2">
      <c r="D20" s="5" t="s">
        <v>6</v>
      </c>
      <c r="G20" s="118">
        <f>(V20+V21)/1000</f>
        <v>0.14022000000000001</v>
      </c>
      <c r="H20" s="119"/>
      <c r="I20" s="9" t="s">
        <v>7</v>
      </c>
      <c r="J20" s="110">
        <f>(W20+W21)/1000</f>
        <v>0.14022000000000001</v>
      </c>
      <c r="K20" s="111"/>
      <c r="L20" s="10"/>
      <c r="M20" s="10"/>
      <c r="N20" s="10"/>
      <c r="O20" s="10"/>
      <c r="P20" s="10"/>
      <c r="Q20" s="10"/>
      <c r="R20" s="10"/>
      <c r="S20" s="10"/>
      <c r="T20" s="10"/>
      <c r="U20" s="9" t="s">
        <v>7</v>
      </c>
      <c r="V20" s="13">
        <v>135.08000000000001</v>
      </c>
      <c r="W20" s="14">
        <v>135.08000000000001</v>
      </c>
      <c r="X20" s="54">
        <v>1653</v>
      </c>
      <c r="Y20" s="54">
        <v>1340</v>
      </c>
      <c r="Z20" s="54">
        <v>998</v>
      </c>
    </row>
    <row r="21" spans="1:26" s="7" customFormat="1" x14ac:dyDescent="0.2">
      <c r="D21" s="5" t="s">
        <v>8</v>
      </c>
      <c r="G21" s="118">
        <f>1653/1000</f>
        <v>1.653</v>
      </c>
      <c r="H21" s="119"/>
      <c r="I21" s="9" t="s">
        <v>5</v>
      </c>
      <c r="J21" s="110">
        <f>3807/1000</f>
        <v>3.8069999999999999</v>
      </c>
      <c r="K21" s="111"/>
      <c r="L21" s="10"/>
      <c r="M21" s="10"/>
      <c r="N21" s="10"/>
      <c r="O21" s="10"/>
      <c r="P21" s="10"/>
      <c r="Q21" s="10"/>
      <c r="R21" s="10"/>
      <c r="S21" s="10"/>
      <c r="T21" s="10"/>
      <c r="U21" s="9" t="s">
        <v>5</v>
      </c>
      <c r="V21" s="13">
        <v>5.14</v>
      </c>
      <c r="W21" s="14">
        <v>5.14</v>
      </c>
      <c r="X21" s="55">
        <v>3807</v>
      </c>
      <c r="Y21" s="55">
        <v>2618</v>
      </c>
      <c r="Z21" s="55">
        <v>1838</v>
      </c>
    </row>
    <row r="22" spans="1:26" s="7" customFormat="1" ht="12" x14ac:dyDescent="0.2">
      <c r="F22" s="6"/>
      <c r="G22" s="15"/>
      <c r="H22" s="15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6"/>
    </row>
    <row r="23" spans="1:26" s="7" customFormat="1" ht="12" x14ac:dyDescent="0.2">
      <c r="B23" s="6"/>
      <c r="C23" s="6"/>
      <c r="D23" s="6"/>
      <c r="F23" s="12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/>
    </row>
    <row r="24" spans="1:26" s="7" customFormat="1" ht="12" x14ac:dyDescent="0.2">
      <c r="A24" s="5" t="str">
        <f>"Составлена в базисных ценах на 01.2000 г. и текущих ценах на " &amp; IF(LEN(L24)&gt;3,MID(L24,4,LEN(L24)),L24)</f>
        <v xml:space="preserve">Составлена в базисных ценах на 01.2000 г. и текущих ценах на </v>
      </c>
    </row>
    <row r="25" spans="1:26" s="7" customFormat="1" thickBot="1" x14ac:dyDescent="0.25">
      <c r="A25" s="21"/>
    </row>
    <row r="26" spans="1:26" s="23" customFormat="1" ht="27" customHeight="1" thickBot="1" x14ac:dyDescent="0.25">
      <c r="A26" s="120" t="s">
        <v>9</v>
      </c>
      <c r="B26" s="120" t="s">
        <v>10</v>
      </c>
      <c r="C26" s="120" t="s">
        <v>11</v>
      </c>
      <c r="D26" s="121" t="s">
        <v>12</v>
      </c>
      <c r="E26" s="121"/>
      <c r="F26" s="121"/>
      <c r="G26" s="121" t="s">
        <v>13</v>
      </c>
      <c r="H26" s="121"/>
      <c r="I26" s="121"/>
      <c r="J26" s="121" t="s">
        <v>14</v>
      </c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6" s="23" customFormat="1" ht="22.5" customHeight="1" thickBot="1" x14ac:dyDescent="0.25">
      <c r="A27" s="120"/>
      <c r="B27" s="120"/>
      <c r="C27" s="120"/>
      <c r="D27" s="122" t="s">
        <v>1</v>
      </c>
      <c r="E27" s="22" t="s">
        <v>15</v>
      </c>
      <c r="F27" s="22" t="s">
        <v>16</v>
      </c>
      <c r="G27" s="122" t="s">
        <v>1</v>
      </c>
      <c r="H27" s="22" t="s">
        <v>15</v>
      </c>
      <c r="I27" s="22" t="s">
        <v>16</v>
      </c>
      <c r="J27" s="122" t="s">
        <v>1</v>
      </c>
      <c r="K27" s="22" t="s">
        <v>15</v>
      </c>
      <c r="L27" s="22"/>
      <c r="M27" s="22"/>
      <c r="N27" s="22"/>
      <c r="O27" s="22"/>
      <c r="P27" s="22"/>
      <c r="Q27" s="22"/>
      <c r="R27" s="22"/>
      <c r="S27" s="22"/>
      <c r="T27" s="22"/>
      <c r="U27" s="22" t="s">
        <v>16</v>
      </c>
    </row>
    <row r="28" spans="1:26" s="23" customFormat="1" ht="22.5" customHeight="1" thickBot="1" x14ac:dyDescent="0.25">
      <c r="A28" s="120"/>
      <c r="B28" s="120"/>
      <c r="C28" s="120"/>
      <c r="D28" s="122"/>
      <c r="E28" s="22" t="s">
        <v>17</v>
      </c>
      <c r="F28" s="22" t="s">
        <v>18</v>
      </c>
      <c r="G28" s="122"/>
      <c r="H28" s="22" t="s">
        <v>17</v>
      </c>
      <c r="I28" s="22" t="s">
        <v>18</v>
      </c>
      <c r="J28" s="122"/>
      <c r="K28" s="22" t="s">
        <v>17</v>
      </c>
      <c r="L28" s="22"/>
      <c r="M28" s="22"/>
      <c r="N28" s="22"/>
      <c r="O28" s="22"/>
      <c r="P28" s="22"/>
      <c r="Q28" s="22"/>
      <c r="R28" s="22"/>
      <c r="S28" s="22"/>
      <c r="T28" s="22"/>
      <c r="U28" s="22" t="s">
        <v>18</v>
      </c>
    </row>
    <row r="29" spans="1:26" s="6" customFormat="1" x14ac:dyDescent="0.2">
      <c r="A29" s="63">
        <v>1</v>
      </c>
      <c r="B29" s="63">
        <v>2</v>
      </c>
      <c r="C29" s="63">
        <v>3</v>
      </c>
      <c r="D29" s="64">
        <v>4</v>
      </c>
      <c r="E29" s="63">
        <v>5</v>
      </c>
      <c r="F29" s="63">
        <v>6</v>
      </c>
      <c r="G29" s="64">
        <v>7</v>
      </c>
      <c r="H29" s="63">
        <v>8</v>
      </c>
      <c r="I29" s="63">
        <v>9</v>
      </c>
      <c r="J29" s="64">
        <v>10</v>
      </c>
      <c r="K29" s="63">
        <v>11</v>
      </c>
      <c r="L29" s="63"/>
      <c r="M29" s="63"/>
      <c r="N29" s="63"/>
      <c r="O29" s="63"/>
      <c r="P29" s="63"/>
      <c r="Q29" s="63"/>
      <c r="R29" s="63"/>
      <c r="S29" s="63"/>
      <c r="T29" s="63"/>
      <c r="U29" s="63">
        <v>12</v>
      </c>
    </row>
    <row r="30" spans="1:26" s="29" customFormat="1" ht="21" customHeight="1" x14ac:dyDescent="0.2">
      <c r="A30" s="108" t="s">
        <v>50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6" s="29" customFormat="1" ht="48" x14ac:dyDescent="0.2">
      <c r="A31" s="65"/>
      <c r="B31" s="66" t="s">
        <v>51</v>
      </c>
      <c r="C31" s="67">
        <v>300</v>
      </c>
      <c r="D31" s="68">
        <v>26</v>
      </c>
      <c r="E31" s="69" t="s">
        <v>52</v>
      </c>
      <c r="F31" s="68"/>
      <c r="G31" s="68">
        <v>7800</v>
      </c>
      <c r="H31" s="68" t="s">
        <v>53</v>
      </c>
      <c r="I31" s="68"/>
      <c r="J31" s="68">
        <v>7800</v>
      </c>
      <c r="K31" s="69" t="s">
        <v>53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6" s="29" customFormat="1" ht="48" x14ac:dyDescent="0.2">
      <c r="A32" s="65"/>
      <c r="B32" s="66" t="s">
        <v>54</v>
      </c>
      <c r="C32" s="67">
        <v>2</v>
      </c>
      <c r="D32" s="68">
        <v>2900</v>
      </c>
      <c r="E32" s="69" t="s">
        <v>55</v>
      </c>
      <c r="F32" s="68"/>
      <c r="G32" s="68">
        <v>5800</v>
      </c>
      <c r="H32" s="68" t="s">
        <v>56</v>
      </c>
      <c r="I32" s="68"/>
      <c r="J32" s="68">
        <v>5800</v>
      </c>
      <c r="K32" s="69" t="s">
        <v>56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6" s="29" customFormat="1" ht="36" x14ac:dyDescent="0.2">
      <c r="A33" s="65"/>
      <c r="B33" s="66" t="s">
        <v>57</v>
      </c>
      <c r="C33" s="67">
        <v>1</v>
      </c>
      <c r="D33" s="68">
        <v>860</v>
      </c>
      <c r="E33" s="69" t="s">
        <v>58</v>
      </c>
      <c r="F33" s="68"/>
      <c r="G33" s="68">
        <v>860</v>
      </c>
      <c r="H33" s="68" t="s">
        <v>58</v>
      </c>
      <c r="I33" s="68"/>
      <c r="J33" s="68">
        <v>860</v>
      </c>
      <c r="K33" s="69" t="s">
        <v>58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6" s="6" customFormat="1" ht="36" x14ac:dyDescent="0.2">
      <c r="A34" s="65"/>
      <c r="B34" s="66" t="s">
        <v>59</v>
      </c>
      <c r="C34" s="67">
        <v>8</v>
      </c>
      <c r="D34" s="68">
        <v>45</v>
      </c>
      <c r="E34" s="69" t="s">
        <v>60</v>
      </c>
      <c r="F34" s="68"/>
      <c r="G34" s="68">
        <v>360</v>
      </c>
      <c r="H34" s="68" t="s">
        <v>61</v>
      </c>
      <c r="I34" s="68"/>
      <c r="J34" s="68">
        <v>360</v>
      </c>
      <c r="K34" s="69" t="s">
        <v>61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29"/>
      <c r="W34" s="29"/>
      <c r="X34" s="29"/>
      <c r="Y34" s="29"/>
      <c r="Z34" s="29"/>
    </row>
    <row r="35" spans="1:26" s="6" customFormat="1" ht="36" x14ac:dyDescent="0.2">
      <c r="A35" s="65"/>
      <c r="B35" s="66" t="s">
        <v>62</v>
      </c>
      <c r="C35" s="67">
        <v>1</v>
      </c>
      <c r="D35" s="68">
        <v>1100</v>
      </c>
      <c r="E35" s="69" t="s">
        <v>63</v>
      </c>
      <c r="F35" s="68"/>
      <c r="G35" s="68">
        <v>1100</v>
      </c>
      <c r="H35" s="68" t="s">
        <v>63</v>
      </c>
      <c r="I35" s="68"/>
      <c r="J35" s="68">
        <v>1100</v>
      </c>
      <c r="K35" s="69" t="s">
        <v>63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29"/>
      <c r="W35" s="29"/>
      <c r="X35" s="29"/>
      <c r="Y35" s="29"/>
      <c r="Z35" s="29"/>
    </row>
    <row r="36" spans="1:26" s="6" customFormat="1" ht="36" x14ac:dyDescent="0.2">
      <c r="A36" s="70"/>
      <c r="B36" s="71" t="s">
        <v>64</v>
      </c>
      <c r="C36" s="72">
        <v>30</v>
      </c>
      <c r="D36" s="73">
        <v>25</v>
      </c>
      <c r="E36" s="74" t="s">
        <v>65</v>
      </c>
      <c r="F36" s="73"/>
      <c r="G36" s="73">
        <v>750</v>
      </c>
      <c r="H36" s="73" t="s">
        <v>66</v>
      </c>
      <c r="I36" s="73"/>
      <c r="J36" s="73">
        <v>750</v>
      </c>
      <c r="K36" s="74" t="s">
        <v>66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29"/>
      <c r="W36" s="29"/>
      <c r="X36" s="29"/>
      <c r="Y36" s="29"/>
      <c r="Z36" s="29"/>
    </row>
    <row r="37" spans="1:26" s="6" customFormat="1" ht="36" x14ac:dyDescent="0.2">
      <c r="A37" s="102" t="s">
        <v>67</v>
      </c>
      <c r="B37" s="103"/>
      <c r="C37" s="103"/>
      <c r="D37" s="103"/>
      <c r="E37" s="103"/>
      <c r="F37" s="103"/>
      <c r="G37" s="68">
        <v>16670</v>
      </c>
      <c r="H37" s="68" t="s">
        <v>68</v>
      </c>
      <c r="I37" s="68"/>
      <c r="J37" s="68">
        <v>16670</v>
      </c>
      <c r="K37" s="69" t="s">
        <v>68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29"/>
      <c r="W37" s="29"/>
      <c r="X37" s="29"/>
      <c r="Y37" s="29"/>
      <c r="Z37" s="29"/>
    </row>
    <row r="38" spans="1:26" s="31" customFormat="1" x14ac:dyDescent="0.2">
      <c r="A38" s="102" t="s">
        <v>69</v>
      </c>
      <c r="B38" s="103"/>
      <c r="C38" s="103"/>
      <c r="D38" s="103"/>
      <c r="E38" s="103"/>
      <c r="F38" s="103"/>
      <c r="G38" s="68"/>
      <c r="H38" s="68"/>
      <c r="I38" s="68"/>
      <c r="J38" s="68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29"/>
      <c r="W38" s="29"/>
      <c r="X38" s="29"/>
      <c r="Y38" s="29"/>
      <c r="Z38" s="29"/>
    </row>
    <row r="39" spans="1:26" x14ac:dyDescent="0.2">
      <c r="A39" s="102" t="s">
        <v>70</v>
      </c>
      <c r="B39" s="103"/>
      <c r="C39" s="103"/>
      <c r="D39" s="103"/>
      <c r="E39" s="103"/>
      <c r="F39" s="103"/>
      <c r="G39" s="68">
        <v>16670</v>
      </c>
      <c r="H39" s="68"/>
      <c r="I39" s="68"/>
      <c r="J39" s="68">
        <v>16670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29"/>
      <c r="W39" s="29"/>
      <c r="X39" s="29"/>
      <c r="Y39" s="29"/>
      <c r="Z39" s="29"/>
    </row>
    <row r="40" spans="1:26" x14ac:dyDescent="0.2">
      <c r="A40" s="104" t="s">
        <v>71</v>
      </c>
      <c r="B40" s="105"/>
      <c r="C40" s="105"/>
      <c r="D40" s="105"/>
      <c r="E40" s="105"/>
      <c r="F40" s="105"/>
      <c r="G40" s="75"/>
      <c r="H40" s="75"/>
      <c r="I40" s="75"/>
      <c r="J40" s="75"/>
      <c r="K40" s="76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29"/>
      <c r="W40" s="29"/>
      <c r="X40" s="29"/>
      <c r="Y40" s="29"/>
      <c r="Z40" s="29"/>
    </row>
    <row r="41" spans="1:26" x14ac:dyDescent="0.2">
      <c r="A41" s="102" t="s">
        <v>72</v>
      </c>
      <c r="B41" s="103"/>
      <c r="C41" s="103"/>
      <c r="D41" s="103"/>
      <c r="E41" s="103"/>
      <c r="F41" s="103"/>
      <c r="G41" s="68">
        <v>16670</v>
      </c>
      <c r="H41" s="68"/>
      <c r="I41" s="68"/>
      <c r="J41" s="68">
        <v>16670</v>
      </c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29"/>
      <c r="W41" s="29"/>
      <c r="X41" s="29"/>
      <c r="Y41" s="29"/>
      <c r="Z41" s="29"/>
    </row>
    <row r="42" spans="1:26" x14ac:dyDescent="0.2">
      <c r="A42" s="102" t="s">
        <v>73</v>
      </c>
      <c r="B42" s="103"/>
      <c r="C42" s="103"/>
      <c r="D42" s="103"/>
      <c r="E42" s="103"/>
      <c r="F42" s="103"/>
      <c r="G42" s="68">
        <v>16670</v>
      </c>
      <c r="H42" s="68"/>
      <c r="I42" s="68"/>
      <c r="J42" s="68">
        <v>16670</v>
      </c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29"/>
      <c r="W42" s="29"/>
      <c r="X42" s="29"/>
      <c r="Y42" s="29"/>
      <c r="Z42" s="29"/>
    </row>
    <row r="43" spans="1:26" x14ac:dyDescent="0.2">
      <c r="A43" s="106" t="s">
        <v>74</v>
      </c>
      <c r="B43" s="107"/>
      <c r="C43" s="107"/>
      <c r="D43" s="107"/>
      <c r="E43" s="107"/>
      <c r="F43" s="107"/>
      <c r="G43" s="77">
        <v>16670</v>
      </c>
      <c r="H43" s="77"/>
      <c r="I43" s="77"/>
      <c r="J43" s="77">
        <v>16670</v>
      </c>
      <c r="K43" s="78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29"/>
      <c r="W43" s="29"/>
      <c r="X43" s="29"/>
      <c r="Y43" s="29"/>
      <c r="Z43" s="29"/>
    </row>
    <row r="44" spans="1:26" ht="21" customHeight="1" x14ac:dyDescent="0.2">
      <c r="A44" s="108" t="s">
        <v>75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29"/>
      <c r="W44" s="29"/>
      <c r="X44" s="29"/>
      <c r="Y44" s="29"/>
      <c r="Z44" s="29"/>
    </row>
    <row r="45" spans="1:26" ht="48" x14ac:dyDescent="0.2">
      <c r="A45" s="65">
        <v>1</v>
      </c>
      <c r="B45" s="66" t="s">
        <v>76</v>
      </c>
      <c r="C45" s="67" t="s">
        <v>77</v>
      </c>
      <c r="D45" s="68">
        <v>276.54000000000002</v>
      </c>
      <c r="E45" s="69" t="s">
        <v>78</v>
      </c>
      <c r="F45" s="68" t="s">
        <v>79</v>
      </c>
      <c r="G45" s="68">
        <v>83</v>
      </c>
      <c r="H45" s="68" t="s">
        <v>80</v>
      </c>
      <c r="I45" s="68">
        <v>10</v>
      </c>
      <c r="J45" s="68">
        <v>156</v>
      </c>
      <c r="K45" s="69" t="s">
        <v>81</v>
      </c>
      <c r="L45" s="69"/>
      <c r="M45" s="69"/>
      <c r="N45" s="69"/>
      <c r="O45" s="69"/>
      <c r="P45" s="69"/>
      <c r="Q45" s="69"/>
      <c r="R45" s="69"/>
      <c r="S45" s="69"/>
      <c r="T45" s="69"/>
      <c r="U45" s="69" t="s">
        <v>82</v>
      </c>
      <c r="V45" s="29"/>
      <c r="W45" s="29"/>
      <c r="X45" s="29"/>
      <c r="Y45" s="29"/>
      <c r="Z45" s="29"/>
    </row>
    <row r="46" spans="1:26" ht="48" x14ac:dyDescent="0.2">
      <c r="A46" s="65">
        <v>2</v>
      </c>
      <c r="B46" s="66" t="s">
        <v>83</v>
      </c>
      <c r="C46" s="67" t="s">
        <v>84</v>
      </c>
      <c r="D46" s="68">
        <v>1152.18</v>
      </c>
      <c r="E46" s="69" t="s">
        <v>85</v>
      </c>
      <c r="F46" s="68" t="s">
        <v>86</v>
      </c>
      <c r="G46" s="68">
        <v>3111</v>
      </c>
      <c r="H46" s="68" t="s">
        <v>87</v>
      </c>
      <c r="I46" s="68" t="s">
        <v>88</v>
      </c>
      <c r="J46" s="68">
        <v>5605</v>
      </c>
      <c r="K46" s="69" t="s">
        <v>89</v>
      </c>
      <c r="L46" s="69"/>
      <c r="M46" s="69"/>
      <c r="N46" s="69"/>
      <c r="O46" s="69"/>
      <c r="P46" s="69"/>
      <c r="Q46" s="69"/>
      <c r="R46" s="69"/>
      <c r="S46" s="69"/>
      <c r="T46" s="69"/>
      <c r="U46" s="69" t="s">
        <v>90</v>
      </c>
      <c r="V46" s="29"/>
      <c r="W46" s="29"/>
      <c r="X46" s="29"/>
      <c r="Y46" s="29"/>
      <c r="Z46" s="29"/>
    </row>
    <row r="47" spans="1:26" ht="48" x14ac:dyDescent="0.2">
      <c r="A47" s="65">
        <v>3</v>
      </c>
      <c r="B47" s="66" t="s">
        <v>91</v>
      </c>
      <c r="C47" s="67">
        <v>2</v>
      </c>
      <c r="D47" s="68">
        <v>41.59</v>
      </c>
      <c r="E47" s="69" t="s">
        <v>92</v>
      </c>
      <c r="F47" s="68">
        <v>3.59</v>
      </c>
      <c r="G47" s="68">
        <v>83</v>
      </c>
      <c r="H47" s="68" t="s">
        <v>93</v>
      </c>
      <c r="I47" s="68">
        <v>7</v>
      </c>
      <c r="J47" s="68">
        <v>149</v>
      </c>
      <c r="K47" s="69" t="s">
        <v>94</v>
      </c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29"/>
      <c r="W47" s="29"/>
      <c r="X47" s="29"/>
      <c r="Y47" s="29"/>
      <c r="Z47" s="29"/>
    </row>
    <row r="48" spans="1:26" ht="48" x14ac:dyDescent="0.2">
      <c r="A48" s="70">
        <v>4</v>
      </c>
      <c r="B48" s="71" t="s">
        <v>95</v>
      </c>
      <c r="C48" s="72">
        <v>1</v>
      </c>
      <c r="D48" s="73">
        <v>235.44</v>
      </c>
      <c r="E48" s="74" t="s">
        <v>96</v>
      </c>
      <c r="F48" s="73" t="s">
        <v>97</v>
      </c>
      <c r="G48" s="73">
        <v>235</v>
      </c>
      <c r="H48" s="73" t="s">
        <v>98</v>
      </c>
      <c r="I48" s="73" t="s">
        <v>99</v>
      </c>
      <c r="J48" s="73">
        <v>209</v>
      </c>
      <c r="K48" s="74" t="s">
        <v>100</v>
      </c>
      <c r="L48" s="74"/>
      <c r="M48" s="74"/>
      <c r="N48" s="74"/>
      <c r="O48" s="74"/>
      <c r="P48" s="74"/>
      <c r="Q48" s="74"/>
      <c r="R48" s="74"/>
      <c r="S48" s="74"/>
      <c r="T48" s="74"/>
      <c r="U48" s="74" t="s">
        <v>101</v>
      </c>
      <c r="V48" s="29"/>
      <c r="W48" s="29"/>
      <c r="X48" s="29"/>
      <c r="Y48" s="29"/>
      <c r="Z48" s="29"/>
    </row>
    <row r="49" spans="1:26" ht="36" x14ac:dyDescent="0.2">
      <c r="A49" s="102" t="s">
        <v>67</v>
      </c>
      <c r="B49" s="103"/>
      <c r="C49" s="103"/>
      <c r="D49" s="103"/>
      <c r="E49" s="103"/>
      <c r="F49" s="103"/>
      <c r="G49" s="68">
        <v>3512</v>
      </c>
      <c r="H49" s="68" t="s">
        <v>102</v>
      </c>
      <c r="I49" s="68" t="s">
        <v>103</v>
      </c>
      <c r="J49" s="68">
        <v>6119</v>
      </c>
      <c r="K49" s="69" t="s">
        <v>104</v>
      </c>
      <c r="L49" s="69"/>
      <c r="M49" s="69"/>
      <c r="N49" s="69"/>
      <c r="O49" s="69"/>
      <c r="P49" s="69"/>
      <c r="Q49" s="69"/>
      <c r="R49" s="69"/>
      <c r="S49" s="69"/>
      <c r="T49" s="69"/>
      <c r="U49" s="69" t="s">
        <v>105</v>
      </c>
      <c r="V49" s="29"/>
      <c r="W49" s="29"/>
      <c r="X49" s="29"/>
      <c r="Y49" s="29"/>
      <c r="Z49" s="29"/>
    </row>
    <row r="50" spans="1:26" x14ac:dyDescent="0.2">
      <c r="A50" s="102" t="s">
        <v>69</v>
      </c>
      <c r="B50" s="103"/>
      <c r="C50" s="103"/>
      <c r="D50" s="103"/>
      <c r="E50" s="103"/>
      <c r="F50" s="103"/>
      <c r="G50" s="68"/>
      <c r="H50" s="68"/>
      <c r="I50" s="68"/>
      <c r="J50" s="68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29"/>
      <c r="W50" s="29"/>
      <c r="X50" s="29"/>
      <c r="Y50" s="29"/>
      <c r="Z50" s="29"/>
    </row>
    <row r="51" spans="1:26" x14ac:dyDescent="0.2">
      <c r="A51" s="102" t="s">
        <v>106</v>
      </c>
      <c r="B51" s="103"/>
      <c r="C51" s="103"/>
      <c r="D51" s="103"/>
      <c r="E51" s="103"/>
      <c r="F51" s="103"/>
      <c r="G51" s="68">
        <v>1653</v>
      </c>
      <c r="H51" s="68"/>
      <c r="I51" s="68"/>
      <c r="J51" s="68">
        <v>3807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29"/>
      <c r="W51" s="29"/>
      <c r="X51" s="29"/>
      <c r="Y51" s="29"/>
      <c r="Z51" s="29"/>
    </row>
    <row r="52" spans="1:26" x14ac:dyDescent="0.2">
      <c r="A52" s="102" t="s">
        <v>70</v>
      </c>
      <c r="B52" s="103"/>
      <c r="C52" s="103"/>
      <c r="D52" s="103"/>
      <c r="E52" s="103"/>
      <c r="F52" s="103"/>
      <c r="G52" s="68">
        <v>1331</v>
      </c>
      <c r="H52" s="68"/>
      <c r="I52" s="68"/>
      <c r="J52" s="68">
        <v>3129</v>
      </c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29"/>
      <c r="W52" s="29"/>
      <c r="X52" s="29"/>
      <c r="Y52" s="29"/>
      <c r="Z52" s="29"/>
    </row>
    <row r="53" spans="1:26" x14ac:dyDescent="0.2">
      <c r="A53" s="102" t="s">
        <v>107</v>
      </c>
      <c r="B53" s="103"/>
      <c r="C53" s="103"/>
      <c r="D53" s="103"/>
      <c r="E53" s="103"/>
      <c r="F53" s="103"/>
      <c r="G53" s="68">
        <v>590</v>
      </c>
      <c r="H53" s="68"/>
      <c r="I53" s="68"/>
      <c r="J53" s="68">
        <v>0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29"/>
      <c r="W53" s="29"/>
      <c r="X53" s="29"/>
      <c r="Y53" s="29"/>
      <c r="Z53" s="29"/>
    </row>
    <row r="54" spans="1:26" x14ac:dyDescent="0.2">
      <c r="A54" s="104" t="s">
        <v>108</v>
      </c>
      <c r="B54" s="105"/>
      <c r="C54" s="105"/>
      <c r="D54" s="105"/>
      <c r="E54" s="105"/>
      <c r="F54" s="105"/>
      <c r="G54" s="75">
        <v>1340</v>
      </c>
      <c r="H54" s="75"/>
      <c r="I54" s="75"/>
      <c r="J54" s="75">
        <v>2618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9"/>
      <c r="W54" s="29"/>
      <c r="X54" s="29"/>
      <c r="Y54" s="29"/>
      <c r="Z54" s="29"/>
    </row>
    <row r="55" spans="1:26" x14ac:dyDescent="0.2">
      <c r="A55" s="104" t="s">
        <v>109</v>
      </c>
      <c r="B55" s="105"/>
      <c r="C55" s="105"/>
      <c r="D55" s="105"/>
      <c r="E55" s="105"/>
      <c r="F55" s="105"/>
      <c r="G55" s="75">
        <v>998</v>
      </c>
      <c r="H55" s="75"/>
      <c r="I55" s="75"/>
      <c r="J55" s="75">
        <v>1838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29"/>
      <c r="W55" s="29"/>
      <c r="X55" s="29"/>
      <c r="Y55" s="29"/>
      <c r="Z55" s="29"/>
    </row>
    <row r="56" spans="1:26" x14ac:dyDescent="0.2">
      <c r="A56" s="104" t="s">
        <v>110</v>
      </c>
      <c r="B56" s="105"/>
      <c r="C56" s="105"/>
      <c r="D56" s="105"/>
      <c r="E56" s="105"/>
      <c r="F56" s="105"/>
      <c r="G56" s="75"/>
      <c r="H56" s="75"/>
      <c r="I56" s="75"/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9"/>
      <c r="W56" s="29"/>
      <c r="X56" s="29"/>
      <c r="Y56" s="29"/>
      <c r="Z56" s="29"/>
    </row>
    <row r="57" spans="1:26" x14ac:dyDescent="0.2">
      <c r="A57" s="102" t="s">
        <v>111</v>
      </c>
      <c r="B57" s="103"/>
      <c r="C57" s="103"/>
      <c r="D57" s="103"/>
      <c r="E57" s="103"/>
      <c r="F57" s="103"/>
      <c r="G57" s="68">
        <v>177</v>
      </c>
      <c r="H57" s="68"/>
      <c r="I57" s="68"/>
      <c r="J57" s="68">
        <v>314</v>
      </c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29"/>
      <c r="W57" s="29"/>
      <c r="X57" s="29"/>
      <c r="Y57" s="29"/>
      <c r="Z57" s="29"/>
    </row>
    <row r="58" spans="1:26" x14ac:dyDescent="0.2">
      <c r="A58" s="102" t="s">
        <v>112</v>
      </c>
      <c r="B58" s="103"/>
      <c r="C58" s="103"/>
      <c r="D58" s="103"/>
      <c r="E58" s="103"/>
      <c r="F58" s="103"/>
      <c r="G58" s="68">
        <v>5474</v>
      </c>
      <c r="H58" s="68"/>
      <c r="I58" s="68"/>
      <c r="J58" s="68">
        <v>9920</v>
      </c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29"/>
      <c r="W58" s="29"/>
      <c r="X58" s="29"/>
      <c r="Y58" s="29"/>
      <c r="Z58" s="29"/>
    </row>
    <row r="59" spans="1:26" x14ac:dyDescent="0.2">
      <c r="A59" s="102" t="s">
        <v>113</v>
      </c>
      <c r="B59" s="103"/>
      <c r="C59" s="103"/>
      <c r="D59" s="103"/>
      <c r="E59" s="103"/>
      <c r="F59" s="103"/>
      <c r="G59" s="68">
        <v>199</v>
      </c>
      <c r="H59" s="68"/>
      <c r="I59" s="68"/>
      <c r="J59" s="68">
        <v>341</v>
      </c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29"/>
      <c r="W59" s="29"/>
      <c r="X59" s="29"/>
      <c r="Y59" s="29"/>
      <c r="Z59" s="29"/>
    </row>
    <row r="60" spans="1:26" x14ac:dyDescent="0.2">
      <c r="A60" s="102" t="s">
        <v>73</v>
      </c>
      <c r="B60" s="103"/>
      <c r="C60" s="103"/>
      <c r="D60" s="103"/>
      <c r="E60" s="103"/>
      <c r="F60" s="103"/>
      <c r="G60" s="68">
        <v>5850</v>
      </c>
      <c r="H60" s="68"/>
      <c r="I60" s="68"/>
      <c r="J60" s="68">
        <v>10575</v>
      </c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29"/>
      <c r="W60" s="29"/>
      <c r="X60" s="29"/>
      <c r="Y60" s="29"/>
      <c r="Z60" s="29"/>
    </row>
    <row r="61" spans="1:26" x14ac:dyDescent="0.2">
      <c r="A61" s="106" t="s">
        <v>114</v>
      </c>
      <c r="B61" s="107"/>
      <c r="C61" s="107"/>
      <c r="D61" s="107"/>
      <c r="E61" s="107"/>
      <c r="F61" s="107"/>
      <c r="G61" s="77">
        <v>5850</v>
      </c>
      <c r="H61" s="77"/>
      <c r="I61" s="77"/>
      <c r="J61" s="77">
        <v>10575</v>
      </c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29"/>
      <c r="W61" s="29"/>
      <c r="X61" s="29"/>
      <c r="Y61" s="29"/>
      <c r="Z61" s="29"/>
    </row>
    <row r="62" spans="1:26" ht="36" x14ac:dyDescent="0.2">
      <c r="A62" s="102" t="s">
        <v>115</v>
      </c>
      <c r="B62" s="103"/>
      <c r="C62" s="103"/>
      <c r="D62" s="103"/>
      <c r="E62" s="103"/>
      <c r="F62" s="103"/>
      <c r="G62" s="68">
        <v>20182</v>
      </c>
      <c r="H62" s="68" t="s">
        <v>116</v>
      </c>
      <c r="I62" s="68" t="s">
        <v>103</v>
      </c>
      <c r="J62" s="68">
        <v>22789</v>
      </c>
      <c r="K62" s="69" t="s">
        <v>117</v>
      </c>
      <c r="L62" s="69"/>
      <c r="M62" s="69"/>
      <c r="N62" s="69"/>
      <c r="O62" s="69"/>
      <c r="P62" s="69"/>
      <c r="Q62" s="69"/>
      <c r="R62" s="69"/>
      <c r="S62" s="69"/>
      <c r="T62" s="69"/>
      <c r="U62" s="69" t="s">
        <v>105</v>
      </c>
      <c r="V62" s="29"/>
      <c r="W62" s="29"/>
      <c r="X62" s="29"/>
      <c r="Y62" s="29"/>
      <c r="Z62" s="29"/>
    </row>
    <row r="63" spans="1:26" x14ac:dyDescent="0.2">
      <c r="A63" s="102" t="s">
        <v>69</v>
      </c>
      <c r="B63" s="103"/>
      <c r="C63" s="103"/>
      <c r="D63" s="103"/>
      <c r="E63" s="103"/>
      <c r="F63" s="103"/>
      <c r="G63" s="68"/>
      <c r="H63" s="68"/>
      <c r="I63" s="68"/>
      <c r="J63" s="68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29"/>
      <c r="W63" s="29"/>
      <c r="X63" s="29"/>
      <c r="Y63" s="29"/>
      <c r="Z63" s="29"/>
    </row>
    <row r="64" spans="1:26" x14ac:dyDescent="0.2">
      <c r="A64" s="102" t="s">
        <v>106</v>
      </c>
      <c r="B64" s="103"/>
      <c r="C64" s="103"/>
      <c r="D64" s="103"/>
      <c r="E64" s="103"/>
      <c r="F64" s="103"/>
      <c r="G64" s="68">
        <v>1653</v>
      </c>
      <c r="H64" s="68"/>
      <c r="I64" s="68"/>
      <c r="J64" s="68">
        <v>3807</v>
      </c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29"/>
      <c r="W64" s="29"/>
      <c r="X64" s="29"/>
      <c r="Y64" s="29"/>
      <c r="Z64" s="29"/>
    </row>
    <row r="65" spans="1:26" x14ac:dyDescent="0.2">
      <c r="A65" s="102" t="s">
        <v>70</v>
      </c>
      <c r="B65" s="103"/>
      <c r="C65" s="103"/>
      <c r="D65" s="103"/>
      <c r="E65" s="103"/>
      <c r="F65" s="103"/>
      <c r="G65" s="68">
        <v>18001</v>
      </c>
      <c r="H65" s="68"/>
      <c r="I65" s="68"/>
      <c r="J65" s="68">
        <v>19799</v>
      </c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29"/>
      <c r="W65" s="29"/>
      <c r="X65" s="29"/>
      <c r="Y65" s="29"/>
      <c r="Z65" s="29"/>
    </row>
    <row r="66" spans="1:26" x14ac:dyDescent="0.2">
      <c r="A66" s="102" t="s">
        <v>107</v>
      </c>
      <c r="B66" s="103"/>
      <c r="C66" s="103"/>
      <c r="D66" s="103"/>
      <c r="E66" s="103"/>
      <c r="F66" s="103"/>
      <c r="G66" s="68">
        <v>590</v>
      </c>
      <c r="H66" s="68"/>
      <c r="I66" s="68"/>
      <c r="J66" s="68">
        <v>0</v>
      </c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29"/>
      <c r="W66" s="29"/>
      <c r="X66" s="29"/>
      <c r="Y66" s="29"/>
      <c r="Z66" s="29"/>
    </row>
    <row r="67" spans="1:26" x14ac:dyDescent="0.2">
      <c r="A67" s="104" t="s">
        <v>108</v>
      </c>
      <c r="B67" s="105"/>
      <c r="C67" s="105"/>
      <c r="D67" s="105"/>
      <c r="E67" s="105"/>
      <c r="F67" s="105"/>
      <c r="G67" s="75">
        <v>1340</v>
      </c>
      <c r="H67" s="75"/>
      <c r="I67" s="75"/>
      <c r="J67" s="75">
        <v>2618</v>
      </c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29"/>
      <c r="W67" s="29"/>
      <c r="X67" s="29"/>
      <c r="Y67" s="29"/>
      <c r="Z67" s="29"/>
    </row>
    <row r="68" spans="1:26" x14ac:dyDescent="0.2">
      <c r="A68" s="104" t="s">
        <v>109</v>
      </c>
      <c r="B68" s="105"/>
      <c r="C68" s="105"/>
      <c r="D68" s="105"/>
      <c r="E68" s="105"/>
      <c r="F68" s="105"/>
      <c r="G68" s="75">
        <v>998</v>
      </c>
      <c r="H68" s="75"/>
      <c r="I68" s="75"/>
      <c r="J68" s="75">
        <v>1838</v>
      </c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29"/>
      <c r="W68" s="29"/>
      <c r="X68" s="29"/>
      <c r="Y68" s="29"/>
      <c r="Z68" s="29"/>
    </row>
    <row r="69" spans="1:26" x14ac:dyDescent="0.2">
      <c r="A69" s="104" t="s">
        <v>118</v>
      </c>
      <c r="B69" s="105"/>
      <c r="C69" s="105"/>
      <c r="D69" s="105"/>
      <c r="E69" s="105"/>
      <c r="F69" s="105"/>
      <c r="G69" s="75"/>
      <c r="H69" s="75"/>
      <c r="I69" s="75"/>
      <c r="J69" s="7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29"/>
      <c r="W69" s="29"/>
      <c r="X69" s="29"/>
      <c r="Y69" s="29"/>
      <c r="Z69" s="29"/>
    </row>
    <row r="70" spans="1:26" x14ac:dyDescent="0.2">
      <c r="A70" s="102" t="s">
        <v>119</v>
      </c>
      <c r="B70" s="103"/>
      <c r="C70" s="103"/>
      <c r="D70" s="103"/>
      <c r="E70" s="103"/>
      <c r="F70" s="103"/>
      <c r="G70" s="68">
        <v>16670</v>
      </c>
      <c r="H70" s="68"/>
      <c r="I70" s="68"/>
      <c r="J70" s="68">
        <v>16670</v>
      </c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29"/>
      <c r="W70" s="29"/>
      <c r="X70" s="29"/>
      <c r="Y70" s="29"/>
      <c r="Z70" s="29"/>
    </row>
    <row r="71" spans="1:26" x14ac:dyDescent="0.2">
      <c r="A71" s="102" t="s">
        <v>120</v>
      </c>
      <c r="B71" s="103"/>
      <c r="C71" s="103"/>
      <c r="D71" s="103"/>
      <c r="E71" s="103"/>
      <c r="F71" s="103"/>
      <c r="G71" s="68">
        <v>5850</v>
      </c>
      <c r="H71" s="68"/>
      <c r="I71" s="68"/>
      <c r="J71" s="68">
        <v>10575</v>
      </c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29"/>
      <c r="W71" s="29"/>
      <c r="X71" s="29"/>
      <c r="Y71" s="29"/>
      <c r="Z71" s="29"/>
    </row>
    <row r="72" spans="1:26" x14ac:dyDescent="0.2">
      <c r="A72" s="102" t="s">
        <v>73</v>
      </c>
      <c r="B72" s="103"/>
      <c r="C72" s="103"/>
      <c r="D72" s="103"/>
      <c r="E72" s="103"/>
      <c r="F72" s="103"/>
      <c r="G72" s="68">
        <v>22520</v>
      </c>
      <c r="H72" s="68"/>
      <c r="I72" s="68"/>
      <c r="J72" s="68">
        <v>27245</v>
      </c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29"/>
      <c r="W72" s="29"/>
      <c r="X72" s="29"/>
      <c r="Y72" s="29"/>
      <c r="Z72" s="29"/>
    </row>
    <row r="73" spans="1:26" x14ac:dyDescent="0.2">
      <c r="A73" s="104" t="s">
        <v>121</v>
      </c>
      <c r="B73" s="105"/>
      <c r="C73" s="105"/>
      <c r="D73" s="105"/>
      <c r="E73" s="105"/>
      <c r="F73" s="105"/>
      <c r="G73" s="75">
        <v>22520</v>
      </c>
      <c r="H73" s="75"/>
      <c r="I73" s="75"/>
      <c r="J73" s="75">
        <v>27245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29"/>
      <c r="W73" s="29"/>
      <c r="X73" s="29"/>
      <c r="Y73" s="29"/>
      <c r="Z73" s="29"/>
    </row>
    <row r="74" spans="1:26" x14ac:dyDescent="0.2">
      <c r="A74" s="24"/>
      <c r="B74" s="25"/>
      <c r="C74" s="26"/>
      <c r="D74" s="27"/>
      <c r="E74" s="28"/>
      <c r="F74" s="27"/>
      <c r="G74" s="27"/>
      <c r="H74" s="27"/>
      <c r="I74" s="27"/>
      <c r="J74" s="27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9"/>
      <c r="W74" s="29"/>
      <c r="X74" s="29"/>
      <c r="Y74" s="29"/>
      <c r="Z74" s="29"/>
    </row>
    <row r="75" spans="1:26" x14ac:dyDescent="0.2">
      <c r="A75" s="24"/>
      <c r="B75" s="25"/>
      <c r="C75" s="26"/>
      <c r="D75" s="27"/>
      <c r="E75" s="28"/>
      <c r="F75" s="27"/>
      <c r="G75" s="27"/>
      <c r="H75" s="27"/>
      <c r="I75" s="27"/>
      <c r="J75" s="27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9"/>
      <c r="W75" s="29"/>
      <c r="X75" s="29"/>
      <c r="Y75" s="29"/>
      <c r="Z75" s="29"/>
    </row>
    <row r="76" spans="1:26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29"/>
      <c r="W76" s="29"/>
      <c r="X76" s="29"/>
      <c r="Y76" s="29"/>
      <c r="Z76" s="29"/>
    </row>
    <row r="77" spans="1:26" x14ac:dyDescent="0.2">
      <c r="A77" s="30"/>
      <c r="B77" s="56" t="s">
        <v>40</v>
      </c>
      <c r="C77" s="57"/>
      <c r="D77" s="58"/>
      <c r="E77" s="58"/>
      <c r="F77" s="57"/>
      <c r="G77" s="59">
        <f>IF(ISBLANK(X20),"",ROUND(Y20/X20,2)*100)</f>
        <v>81</v>
      </c>
      <c r="H77" s="4"/>
      <c r="I77" s="4"/>
      <c r="J77" s="59">
        <f>IF(ISBLANK(X21),"",ROUND(Y21/X21,2)*100)</f>
        <v>69</v>
      </c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29"/>
      <c r="W77" s="29"/>
      <c r="X77" s="29"/>
      <c r="Y77" s="29"/>
      <c r="Z77" s="29"/>
    </row>
    <row r="78" spans="1:26" x14ac:dyDescent="0.2">
      <c r="A78" s="30"/>
      <c r="B78" s="56" t="s">
        <v>41</v>
      </c>
      <c r="C78" s="57"/>
      <c r="D78" s="58"/>
      <c r="E78" s="58"/>
      <c r="F78" s="57"/>
      <c r="G78" s="20">
        <f>IF(ISBLANK(X20),"",ROUND(Z20/X20,2)*100)</f>
        <v>60</v>
      </c>
      <c r="H78" s="6"/>
      <c r="I78" s="6"/>
      <c r="J78" s="20">
        <f>IF(ISBLANK(X21),"",ROUND(Z21/X21,2)*100)</f>
        <v>48</v>
      </c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29"/>
      <c r="W78" s="29"/>
      <c r="X78" s="29"/>
      <c r="Y78" s="29"/>
      <c r="Z78" s="29"/>
    </row>
    <row r="79" spans="1:26" x14ac:dyDescent="0.2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29"/>
      <c r="W79" s="29"/>
      <c r="X79" s="29"/>
      <c r="Y79" s="29"/>
      <c r="Z79" s="29"/>
    </row>
    <row r="80" spans="1:26" x14ac:dyDescent="0.2">
      <c r="A80" s="62" t="s">
        <v>265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8.5" customHeight="1" x14ac:dyDescent="0.2">
      <c r="A81" s="3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62" t="s">
        <v>266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2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6"/>
      <c r="W83" s="6"/>
      <c r="X83" s="6"/>
      <c r="Y83" s="6"/>
      <c r="Z83" s="6"/>
    </row>
    <row r="84" spans="1:26" x14ac:dyDescent="0.2">
      <c r="V84" s="31"/>
      <c r="W84" s="31"/>
      <c r="X84" s="31"/>
      <c r="Y84" s="31"/>
      <c r="Z84" s="31"/>
    </row>
  </sheetData>
  <mergeCells count="59">
    <mergeCell ref="G20:H20"/>
    <mergeCell ref="J17:K17"/>
    <mergeCell ref="J20:K20"/>
    <mergeCell ref="G18:H18"/>
    <mergeCell ref="G19:H19"/>
    <mergeCell ref="J26:U26"/>
    <mergeCell ref="G27:G28"/>
    <mergeCell ref="G21:H21"/>
    <mergeCell ref="J21:K21"/>
    <mergeCell ref="J27:J28"/>
    <mergeCell ref="G26:I26"/>
    <mergeCell ref="A26:A28"/>
    <mergeCell ref="B26:B28"/>
    <mergeCell ref="C26:C28"/>
    <mergeCell ref="D26:F26"/>
    <mergeCell ref="D27:D28"/>
    <mergeCell ref="J18:K18"/>
    <mergeCell ref="J19:K19"/>
    <mergeCell ref="A11:U11"/>
    <mergeCell ref="A12:U12"/>
    <mergeCell ref="A13:U13"/>
    <mergeCell ref="A14:U14"/>
    <mergeCell ref="J16:U16"/>
    <mergeCell ref="G17:H17"/>
    <mergeCell ref="G16:I16"/>
    <mergeCell ref="A51:F51"/>
    <mergeCell ref="A30:U30"/>
    <mergeCell ref="A37:F37"/>
    <mergeCell ref="A38:F38"/>
    <mergeCell ref="A39:F39"/>
    <mergeCell ref="A40:F40"/>
    <mergeCell ref="A41:F41"/>
    <mergeCell ref="A42:F42"/>
    <mergeCell ref="A43:F43"/>
    <mergeCell ref="A44:U44"/>
    <mergeCell ref="A49:F49"/>
    <mergeCell ref="A50:F50"/>
    <mergeCell ref="A63:F63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70:F70"/>
    <mergeCell ref="A71:F71"/>
    <mergeCell ref="A72:F72"/>
    <mergeCell ref="A73:F73"/>
    <mergeCell ref="A64:F64"/>
    <mergeCell ref="A65:F65"/>
    <mergeCell ref="A66:F66"/>
    <mergeCell ref="A67:F67"/>
    <mergeCell ref="A68:F68"/>
    <mergeCell ref="A69:F69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2:W83"/>
  <sheetViews>
    <sheetView showGridLines="0" topLeftCell="A15" workbookViewId="0">
      <selection activeCell="C30" sqref="C30"/>
    </sheetView>
  </sheetViews>
  <sheetFormatPr defaultRowHeight="12.75" x14ac:dyDescent="0.2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6" width="0" style="1" hidden="1" customWidth="1"/>
    <col min="17" max="16384" width="9.140625" style="1"/>
  </cols>
  <sheetData>
    <row r="2" spans="1:23" s="7" customFormat="1" x14ac:dyDescent="0.2">
      <c r="A2" s="8" t="s">
        <v>45</v>
      </c>
      <c r="B2" s="6"/>
      <c r="C2" s="6"/>
      <c r="D2" s="6"/>
      <c r="L2" s="34"/>
    </row>
    <row r="3" spans="1:23" s="7" customFormat="1" x14ac:dyDescent="0.2">
      <c r="A3" s="5"/>
      <c r="B3" s="6"/>
      <c r="C3" s="6"/>
      <c r="D3" s="6"/>
      <c r="L3" s="34"/>
    </row>
    <row r="4" spans="1:23" s="7" customFormat="1" x14ac:dyDescent="0.2">
      <c r="A4" s="8" t="s">
        <v>46</v>
      </c>
      <c r="B4" s="6"/>
      <c r="C4" s="6"/>
      <c r="D4" s="6"/>
      <c r="L4" s="34"/>
    </row>
    <row r="5" spans="1:23" s="7" customFormat="1" ht="15" x14ac:dyDescent="0.25">
      <c r="A5" s="112" t="s">
        <v>37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32"/>
      <c r="P5" s="32"/>
      <c r="Q5" s="32"/>
      <c r="R5" s="32"/>
      <c r="S5" s="32"/>
      <c r="T5" s="32"/>
      <c r="U5" s="32"/>
      <c r="V5" s="32"/>
      <c r="W5" s="32"/>
    </row>
    <row r="6" spans="1:23" s="7" customFormat="1" ht="12" x14ac:dyDescent="0.2">
      <c r="A6" s="113" t="s">
        <v>33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33"/>
      <c r="P6" s="33"/>
      <c r="Q6" s="33"/>
      <c r="R6" s="33"/>
      <c r="S6" s="33"/>
      <c r="T6" s="33"/>
      <c r="U6" s="33"/>
      <c r="V6" s="33"/>
      <c r="W6" s="33"/>
    </row>
    <row r="7" spans="1:23" s="7" customFormat="1" ht="12" x14ac:dyDescent="0.2">
      <c r="A7" s="113" t="s">
        <v>47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33"/>
      <c r="P7" s="33"/>
      <c r="Q7" s="33"/>
      <c r="R7" s="33"/>
      <c r="S7" s="33"/>
      <c r="T7" s="33"/>
      <c r="U7" s="33"/>
      <c r="V7" s="33"/>
      <c r="W7" s="33"/>
    </row>
    <row r="8" spans="1:23" s="7" customFormat="1" ht="12" x14ac:dyDescent="0.2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x14ac:dyDescent="0.2">
      <c r="L9" s="34"/>
    </row>
    <row r="10" spans="1:23" s="7" customFormat="1" ht="12.75" customHeight="1" x14ac:dyDescent="0.2">
      <c r="G10" s="133" t="s">
        <v>19</v>
      </c>
      <c r="H10" s="134"/>
      <c r="I10" s="134"/>
      <c r="J10" s="133" t="s">
        <v>20</v>
      </c>
      <c r="K10" s="134"/>
      <c r="L10" s="134"/>
      <c r="M10" s="1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s="7" customFormat="1" x14ac:dyDescent="0.2">
      <c r="D11" s="5" t="s">
        <v>4</v>
      </c>
      <c r="G11" s="118">
        <f>22520/1000</f>
        <v>22.52</v>
      </c>
      <c r="H11" s="119"/>
      <c r="I11" s="36" t="s">
        <v>5</v>
      </c>
      <c r="J11" s="110">
        <f>27245/1000</f>
        <v>27.245000000000001</v>
      </c>
      <c r="K11" s="111"/>
      <c r="L11" s="37"/>
      <c r="M11" s="9" t="s">
        <v>5</v>
      </c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1:23" s="7" customFormat="1" x14ac:dyDescent="0.2">
      <c r="D12" s="11" t="s">
        <v>35</v>
      </c>
      <c r="F12" s="12"/>
      <c r="G12" s="118">
        <f>0/1000</f>
        <v>0</v>
      </c>
      <c r="H12" s="119"/>
      <c r="I12" s="9" t="s">
        <v>5</v>
      </c>
      <c r="J12" s="110">
        <f>0/1000</f>
        <v>0</v>
      </c>
      <c r="K12" s="111"/>
      <c r="L12" s="37"/>
      <c r="M12" s="9" t="s">
        <v>5</v>
      </c>
      <c r="N12" s="38"/>
      <c r="O12" s="38"/>
      <c r="P12" s="38"/>
      <c r="Q12" s="38"/>
      <c r="R12" s="38"/>
      <c r="S12" s="38"/>
      <c r="T12" s="38"/>
    </row>
    <row r="13" spans="1:23" s="7" customFormat="1" x14ac:dyDescent="0.2">
      <c r="D13" s="11" t="s">
        <v>36</v>
      </c>
      <c r="F13" s="12"/>
      <c r="G13" s="118">
        <f>5850/1000</f>
        <v>5.85</v>
      </c>
      <c r="H13" s="119"/>
      <c r="I13" s="9" t="s">
        <v>5</v>
      </c>
      <c r="J13" s="110">
        <f>10575/1000</f>
        <v>10.574999999999999</v>
      </c>
      <c r="K13" s="111"/>
      <c r="L13" s="37"/>
      <c r="M13" s="9" t="s">
        <v>5</v>
      </c>
      <c r="N13" s="38"/>
      <c r="O13" s="38"/>
      <c r="P13" s="38"/>
      <c r="Q13" s="38"/>
      <c r="R13" s="38"/>
      <c r="S13" s="38"/>
      <c r="T13" s="38"/>
    </row>
    <row r="14" spans="1:23" s="7" customFormat="1" x14ac:dyDescent="0.2">
      <c r="D14" s="5" t="s">
        <v>6</v>
      </c>
      <c r="G14" s="118">
        <f>(O14+O15)/1000</f>
        <v>0.14022000000000001</v>
      </c>
      <c r="H14" s="119"/>
      <c r="I14" s="36" t="s">
        <v>7</v>
      </c>
      <c r="J14" s="110">
        <f>(P14+P15)/1000</f>
        <v>0.14022000000000001</v>
      </c>
      <c r="K14" s="111"/>
      <c r="L14" s="13">
        <v>1591</v>
      </c>
      <c r="M14" s="9" t="s">
        <v>7</v>
      </c>
      <c r="N14" s="38"/>
      <c r="O14" s="13">
        <v>135.08000000000001</v>
      </c>
      <c r="P14" s="14">
        <v>135.08000000000001</v>
      </c>
      <c r="Q14" s="38"/>
      <c r="R14" s="38"/>
      <c r="S14" s="38"/>
      <c r="T14" s="38"/>
      <c r="U14" s="38"/>
      <c r="V14" s="38"/>
      <c r="W14" s="39"/>
    </row>
    <row r="15" spans="1:23" s="7" customFormat="1" x14ac:dyDescent="0.2">
      <c r="D15" s="5" t="s">
        <v>8</v>
      </c>
      <c r="G15" s="118">
        <f>1653/1000</f>
        <v>1.653</v>
      </c>
      <c r="H15" s="119"/>
      <c r="I15" s="36" t="s">
        <v>5</v>
      </c>
      <c r="J15" s="110">
        <f>3807/1000</f>
        <v>3.8069999999999999</v>
      </c>
      <c r="K15" s="111"/>
      <c r="L15" s="14">
        <v>2990</v>
      </c>
      <c r="M15" s="9" t="s">
        <v>5</v>
      </c>
      <c r="N15" s="38"/>
      <c r="O15" s="13">
        <v>5.14</v>
      </c>
      <c r="P15" s="14">
        <v>5.14</v>
      </c>
      <c r="Q15" s="38"/>
      <c r="R15" s="38"/>
      <c r="S15" s="38"/>
      <c r="T15" s="38"/>
      <c r="U15" s="38"/>
      <c r="V15" s="38"/>
      <c r="W15" s="39"/>
    </row>
    <row r="16" spans="1:23" s="7" customFormat="1" x14ac:dyDescent="0.2">
      <c r="F16" s="6"/>
      <c r="G16" s="15"/>
      <c r="H16" s="15"/>
      <c r="I16" s="16"/>
      <c r="J16" s="17"/>
      <c r="K16" s="40"/>
      <c r="L16" s="13">
        <v>62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s="7" customFormat="1" x14ac:dyDescent="0.2">
      <c r="B17" s="6"/>
      <c r="C17" s="6"/>
      <c r="D17" s="6"/>
      <c r="F17" s="12"/>
      <c r="G17" s="18"/>
      <c r="H17" s="18"/>
      <c r="I17" s="19"/>
      <c r="J17" s="20"/>
      <c r="K17" s="20"/>
      <c r="L17" s="14">
        <v>817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9"/>
    </row>
    <row r="18" spans="1:23" s="7" customFormat="1" ht="12" x14ac:dyDescent="0.2">
      <c r="A18" s="5" t="str">
        <f>"Составлена в базисных ценах на 01.2000 г. и текущих ценах на " &amp; IF(LEN(L18)&gt;3,MID(L18,4,LEN(L18)),L18)</f>
        <v xml:space="preserve">Составлена в базисных ценах на 01.2000 г. и текущих ценах на </v>
      </c>
    </row>
    <row r="19" spans="1:23" s="7" customFormat="1" ht="13.5" thickBot="1" x14ac:dyDescent="0.25">
      <c r="A19" s="21"/>
      <c r="L19" s="34"/>
    </row>
    <row r="20" spans="1:23" s="23" customFormat="1" ht="23.25" customHeight="1" thickBot="1" x14ac:dyDescent="0.25">
      <c r="A20" s="124" t="s">
        <v>9</v>
      </c>
      <c r="B20" s="124" t="s">
        <v>0</v>
      </c>
      <c r="C20" s="124" t="s">
        <v>21</v>
      </c>
      <c r="D20" s="42" t="s">
        <v>22</v>
      </c>
      <c r="E20" s="124" t="s">
        <v>23</v>
      </c>
      <c r="F20" s="128" t="s">
        <v>24</v>
      </c>
      <c r="G20" s="129"/>
      <c r="H20" s="128" t="s">
        <v>25</v>
      </c>
      <c r="I20" s="132"/>
      <c r="J20" s="132"/>
      <c r="K20" s="129"/>
      <c r="L20" s="43"/>
      <c r="M20" s="124" t="s">
        <v>26</v>
      </c>
      <c r="N20" s="124" t="s">
        <v>27</v>
      </c>
    </row>
    <row r="21" spans="1:23" s="23" customFormat="1" ht="19.5" customHeight="1" thickBot="1" x14ac:dyDescent="0.25">
      <c r="A21" s="125"/>
      <c r="B21" s="125"/>
      <c r="C21" s="125"/>
      <c r="D21" s="124" t="s">
        <v>32</v>
      </c>
      <c r="E21" s="125"/>
      <c r="F21" s="130"/>
      <c r="G21" s="131"/>
      <c r="H21" s="126" t="s">
        <v>28</v>
      </c>
      <c r="I21" s="127"/>
      <c r="J21" s="126" t="s">
        <v>29</v>
      </c>
      <c r="K21" s="127"/>
      <c r="L21" s="44"/>
      <c r="M21" s="125"/>
      <c r="N21" s="125"/>
    </row>
    <row r="22" spans="1:23" s="23" customFormat="1" ht="19.5" customHeight="1" x14ac:dyDescent="0.2">
      <c r="A22" s="125"/>
      <c r="B22" s="125"/>
      <c r="C22" s="125"/>
      <c r="D22" s="125"/>
      <c r="E22" s="125"/>
      <c r="F22" s="79" t="s">
        <v>30</v>
      </c>
      <c r="G22" s="79" t="s">
        <v>31</v>
      </c>
      <c r="H22" s="79" t="s">
        <v>30</v>
      </c>
      <c r="I22" s="79" t="s">
        <v>31</v>
      </c>
      <c r="J22" s="79" t="s">
        <v>30</v>
      </c>
      <c r="K22" s="79" t="s">
        <v>31</v>
      </c>
      <c r="L22" s="44"/>
      <c r="M22" s="125"/>
      <c r="N22" s="125"/>
    </row>
    <row r="23" spans="1:23" x14ac:dyDescent="0.2">
      <c r="A23" s="80">
        <v>1</v>
      </c>
      <c r="B23" s="80">
        <v>2</v>
      </c>
      <c r="C23" s="80">
        <v>3</v>
      </c>
      <c r="D23" s="80">
        <v>4</v>
      </c>
      <c r="E23" s="80">
        <v>5</v>
      </c>
      <c r="F23" s="80">
        <v>6</v>
      </c>
      <c r="G23" s="80">
        <v>7</v>
      </c>
      <c r="H23" s="80">
        <v>8</v>
      </c>
      <c r="I23" s="80">
        <v>9</v>
      </c>
      <c r="J23" s="80">
        <v>10</v>
      </c>
      <c r="K23" s="80">
        <v>11</v>
      </c>
      <c r="L23" s="81"/>
      <c r="M23" s="80">
        <v>12</v>
      </c>
      <c r="N23" s="80">
        <v>13</v>
      </c>
    </row>
    <row r="24" spans="1:23" s="6" customFormat="1" ht="17.850000000000001" customHeight="1" x14ac:dyDescent="0.2">
      <c r="A24" s="123" t="s">
        <v>122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23" s="6" customFormat="1" ht="17.850000000000001" customHeight="1" x14ac:dyDescent="0.2">
      <c r="A25" s="123" t="s">
        <v>123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23" ht="24" x14ac:dyDescent="0.2">
      <c r="A26" s="82">
        <v>1</v>
      </c>
      <c r="B26" s="83" t="s">
        <v>124</v>
      </c>
      <c r="C26" s="66" t="s">
        <v>125</v>
      </c>
      <c r="D26" s="84" t="s">
        <v>126</v>
      </c>
      <c r="E26" s="85">
        <v>114.75</v>
      </c>
      <c r="F26" s="68" t="s">
        <v>127</v>
      </c>
      <c r="G26" s="68">
        <v>1316.18</v>
      </c>
      <c r="H26" s="86"/>
      <c r="I26" s="86"/>
      <c r="J26" s="68" t="s">
        <v>128</v>
      </c>
      <c r="K26" s="68">
        <v>2724.17</v>
      </c>
      <c r="L26" s="87"/>
      <c r="M26" s="86">
        <f t="shared" ref="M26:M31" si="0">IF(ISNUMBER(K26/G26),IF(NOT(K26/G26=0),K26/G26, " "), " ")</f>
        <v>2.0697548967466455</v>
      </c>
      <c r="N26" s="84"/>
    </row>
    <row r="27" spans="1:23" s="6" customFormat="1" ht="24" x14ac:dyDescent="0.2">
      <c r="A27" s="82">
        <v>2</v>
      </c>
      <c r="B27" s="83" t="s">
        <v>129</v>
      </c>
      <c r="C27" s="66" t="s">
        <v>130</v>
      </c>
      <c r="D27" s="84" t="s">
        <v>126</v>
      </c>
      <c r="E27" s="85">
        <v>4.8899999999999997</v>
      </c>
      <c r="F27" s="68" t="s">
        <v>131</v>
      </c>
      <c r="G27" s="68">
        <v>58.83</v>
      </c>
      <c r="H27" s="86"/>
      <c r="I27" s="86"/>
      <c r="J27" s="68" t="s">
        <v>132</v>
      </c>
      <c r="K27" s="68">
        <v>117.65</v>
      </c>
      <c r="L27" s="87"/>
      <c r="M27" s="86">
        <f t="shared" si="0"/>
        <v>1.9998300186979434</v>
      </c>
      <c r="N27" s="84"/>
    </row>
    <row r="28" spans="1:23" s="6" customFormat="1" ht="24" x14ac:dyDescent="0.2">
      <c r="A28" s="82">
        <v>3</v>
      </c>
      <c r="B28" s="83" t="s">
        <v>133</v>
      </c>
      <c r="C28" s="66" t="s">
        <v>134</v>
      </c>
      <c r="D28" s="84" t="s">
        <v>126</v>
      </c>
      <c r="E28" s="85">
        <v>5.34</v>
      </c>
      <c r="F28" s="68" t="s">
        <v>135</v>
      </c>
      <c r="G28" s="68">
        <v>73.849999999999994</v>
      </c>
      <c r="H28" s="86"/>
      <c r="I28" s="86"/>
      <c r="J28" s="68" t="s">
        <v>136</v>
      </c>
      <c r="K28" s="68">
        <v>147.69999999999999</v>
      </c>
      <c r="L28" s="87"/>
      <c r="M28" s="86">
        <f t="shared" si="0"/>
        <v>2</v>
      </c>
      <c r="N28" s="84"/>
    </row>
    <row r="29" spans="1:23" s="6" customFormat="1" ht="24" x14ac:dyDescent="0.2">
      <c r="A29" s="82">
        <v>4</v>
      </c>
      <c r="B29" s="83" t="s">
        <v>137</v>
      </c>
      <c r="C29" s="66" t="s">
        <v>138</v>
      </c>
      <c r="D29" s="84" t="s">
        <v>126</v>
      </c>
      <c r="E29" s="85">
        <v>10.1</v>
      </c>
      <c r="F29" s="68" t="s">
        <v>139</v>
      </c>
      <c r="G29" s="68">
        <v>141.6</v>
      </c>
      <c r="H29" s="86"/>
      <c r="I29" s="86"/>
      <c r="J29" s="68" t="s">
        <v>140</v>
      </c>
      <c r="K29" s="68"/>
      <c r="L29" s="87"/>
      <c r="M29" s="86" t="str">
        <f t="shared" si="0"/>
        <v xml:space="preserve"> </v>
      </c>
      <c r="N29" s="84"/>
    </row>
    <row r="30" spans="1:23" s="6" customFormat="1" ht="24" x14ac:dyDescent="0.2">
      <c r="A30" s="82">
        <v>5</v>
      </c>
      <c r="B30" s="83">
        <v>2</v>
      </c>
      <c r="C30" s="66" t="s">
        <v>141</v>
      </c>
      <c r="D30" s="84" t="s">
        <v>126</v>
      </c>
      <c r="E30" s="85">
        <v>5.14</v>
      </c>
      <c r="F30" s="68" t="s">
        <v>140</v>
      </c>
      <c r="G30" s="68"/>
      <c r="H30" s="86"/>
      <c r="I30" s="86"/>
      <c r="J30" s="68" t="s">
        <v>140</v>
      </c>
      <c r="K30" s="68"/>
      <c r="L30" s="87"/>
      <c r="M30" s="86" t="str">
        <f t="shared" si="0"/>
        <v xml:space="preserve"> </v>
      </c>
      <c r="N30" s="84"/>
    </row>
    <row r="31" spans="1:23" ht="24" x14ac:dyDescent="0.2">
      <c r="A31" s="88"/>
      <c r="B31" s="89" t="s">
        <v>142</v>
      </c>
      <c r="C31" s="90" t="s">
        <v>143</v>
      </c>
      <c r="D31" s="91" t="s">
        <v>144</v>
      </c>
      <c r="E31" s="92"/>
      <c r="F31" s="75" t="s">
        <v>140</v>
      </c>
      <c r="G31" s="75">
        <v>1591</v>
      </c>
      <c r="H31" s="93"/>
      <c r="I31" s="93"/>
      <c r="J31" s="75" t="s">
        <v>140</v>
      </c>
      <c r="K31" s="75">
        <v>2990</v>
      </c>
      <c r="L31" s="94"/>
      <c r="M31" s="93">
        <f t="shared" si="0"/>
        <v>1.879321181646763</v>
      </c>
      <c r="N31" s="91"/>
    </row>
    <row r="32" spans="1:23" ht="17.850000000000001" customHeight="1" x14ac:dyDescent="0.2">
      <c r="A32" s="123" t="s">
        <v>145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ht="36" x14ac:dyDescent="0.2">
      <c r="A33" s="82">
        <v>7</v>
      </c>
      <c r="B33" s="83">
        <v>30101</v>
      </c>
      <c r="C33" s="66" t="s">
        <v>146</v>
      </c>
      <c r="D33" s="84" t="s">
        <v>147</v>
      </c>
      <c r="E33" s="85">
        <v>5.14</v>
      </c>
      <c r="F33" s="68" t="s">
        <v>148</v>
      </c>
      <c r="G33" s="68">
        <v>573.37</v>
      </c>
      <c r="H33" s="86"/>
      <c r="I33" s="86"/>
      <c r="J33" s="68" t="s">
        <v>140</v>
      </c>
      <c r="K33" s="68"/>
      <c r="L33" s="87"/>
      <c r="M33" s="86" t="str">
        <f>IF(ISNUMBER(K33/G33),IF(NOT(K33/G33=0),K33/G33, " "), " ")</f>
        <v xml:space="preserve"> </v>
      </c>
      <c r="N33" s="84" t="s">
        <v>149</v>
      </c>
    </row>
    <row r="34" spans="1:14" ht="36" x14ac:dyDescent="0.2">
      <c r="A34" s="82">
        <v>8</v>
      </c>
      <c r="B34" s="83">
        <v>134041</v>
      </c>
      <c r="C34" s="66" t="s">
        <v>150</v>
      </c>
      <c r="D34" s="84" t="s">
        <v>147</v>
      </c>
      <c r="E34" s="85">
        <v>2.2799999999999998</v>
      </c>
      <c r="F34" s="68" t="s">
        <v>151</v>
      </c>
      <c r="G34" s="68">
        <v>6.86</v>
      </c>
      <c r="H34" s="86"/>
      <c r="I34" s="86"/>
      <c r="J34" s="68" t="s">
        <v>140</v>
      </c>
      <c r="K34" s="68"/>
      <c r="L34" s="87"/>
      <c r="M34" s="86" t="str">
        <f>IF(ISNUMBER(K34/G34),IF(NOT(K34/G34=0),K34/G34, " "), " ")</f>
        <v xml:space="preserve"> </v>
      </c>
      <c r="N34" s="84" t="s">
        <v>149</v>
      </c>
    </row>
    <row r="35" spans="1:14" ht="36" x14ac:dyDescent="0.2">
      <c r="A35" s="82">
        <v>9</v>
      </c>
      <c r="B35" s="83">
        <v>331451</v>
      </c>
      <c r="C35" s="66" t="s">
        <v>152</v>
      </c>
      <c r="D35" s="84" t="s">
        <v>147</v>
      </c>
      <c r="E35" s="85">
        <v>1.82</v>
      </c>
      <c r="F35" s="68" t="s">
        <v>153</v>
      </c>
      <c r="G35" s="68">
        <v>3.91</v>
      </c>
      <c r="H35" s="86"/>
      <c r="I35" s="86"/>
      <c r="J35" s="68" t="s">
        <v>140</v>
      </c>
      <c r="K35" s="68"/>
      <c r="L35" s="87"/>
      <c r="M35" s="86" t="str">
        <f>IF(ISNUMBER(K35/G35),IF(NOT(K35/G35=0),K35/G35, " "), " ")</f>
        <v xml:space="preserve"> </v>
      </c>
      <c r="N35" s="84" t="s">
        <v>149</v>
      </c>
    </row>
    <row r="36" spans="1:14" ht="36" x14ac:dyDescent="0.2">
      <c r="A36" s="82">
        <v>10</v>
      </c>
      <c r="B36" s="83">
        <v>331454</v>
      </c>
      <c r="C36" s="66" t="s">
        <v>154</v>
      </c>
      <c r="D36" s="84" t="s">
        <v>147</v>
      </c>
      <c r="E36" s="85">
        <v>0.22</v>
      </c>
      <c r="F36" s="68" t="s">
        <v>155</v>
      </c>
      <c r="G36" s="68">
        <v>5.79</v>
      </c>
      <c r="H36" s="86"/>
      <c r="I36" s="86"/>
      <c r="J36" s="68" t="s">
        <v>140</v>
      </c>
      <c r="K36" s="68"/>
      <c r="L36" s="87"/>
      <c r="M36" s="86" t="str">
        <f>IF(ISNUMBER(K36/G36),IF(NOT(K36/G36=0),K36/G36, " "), " ")</f>
        <v xml:space="preserve"> </v>
      </c>
      <c r="N36" s="84" t="s">
        <v>156</v>
      </c>
    </row>
    <row r="37" spans="1:14" ht="24" x14ac:dyDescent="0.2">
      <c r="A37" s="88"/>
      <c r="B37" s="89" t="s">
        <v>142</v>
      </c>
      <c r="C37" s="90" t="s">
        <v>157</v>
      </c>
      <c r="D37" s="91" t="s">
        <v>144</v>
      </c>
      <c r="E37" s="92"/>
      <c r="F37" s="75" t="s">
        <v>140</v>
      </c>
      <c r="G37" s="75">
        <v>590</v>
      </c>
      <c r="H37" s="93"/>
      <c r="I37" s="93"/>
      <c r="J37" s="75" t="s">
        <v>140</v>
      </c>
      <c r="K37" s="75">
        <v>0</v>
      </c>
      <c r="L37" s="94"/>
      <c r="M37" s="93" t="str">
        <f>IF(ISNUMBER(K37/G37),IF(NOT(K37/G37=0),K37/G37, " "), " ")</f>
        <v xml:space="preserve"> </v>
      </c>
      <c r="N37" s="91"/>
    </row>
    <row r="38" spans="1:14" ht="17.850000000000001" customHeight="1" x14ac:dyDescent="0.2">
      <c r="A38" s="123" t="s">
        <v>158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ht="24" x14ac:dyDescent="0.2">
      <c r="A39" s="82">
        <v>12</v>
      </c>
      <c r="B39" s="83" t="s">
        <v>142</v>
      </c>
      <c r="C39" s="66" t="s">
        <v>159</v>
      </c>
      <c r="D39" s="84" t="s">
        <v>160</v>
      </c>
      <c r="E39" s="85">
        <v>12</v>
      </c>
      <c r="F39" s="68" t="s">
        <v>161</v>
      </c>
      <c r="G39" s="68">
        <v>8120</v>
      </c>
      <c r="H39" s="86"/>
      <c r="I39" s="86"/>
      <c r="J39" s="68" t="s">
        <v>161</v>
      </c>
      <c r="K39" s="68">
        <v>8120</v>
      </c>
      <c r="L39" s="87"/>
      <c r="M39" s="86">
        <f t="shared" ref="M39:M65" si="1">IF(ISNUMBER(K39/G39),IF(NOT(K39/G39=0),K39/G39, " "), " ")</f>
        <v>1</v>
      </c>
      <c r="N39" s="84"/>
    </row>
    <row r="40" spans="1:14" ht="36" x14ac:dyDescent="0.2">
      <c r="A40" s="82">
        <v>13</v>
      </c>
      <c r="B40" s="83" t="s">
        <v>142</v>
      </c>
      <c r="C40" s="66" t="s">
        <v>162</v>
      </c>
      <c r="D40" s="84" t="s">
        <v>160</v>
      </c>
      <c r="E40" s="85">
        <v>2</v>
      </c>
      <c r="F40" s="68" t="s">
        <v>161</v>
      </c>
      <c r="G40" s="68">
        <v>5800</v>
      </c>
      <c r="H40" s="86"/>
      <c r="I40" s="86"/>
      <c r="J40" s="68" t="s">
        <v>161</v>
      </c>
      <c r="K40" s="68">
        <v>5800</v>
      </c>
      <c r="L40" s="87"/>
      <c r="M40" s="86">
        <f t="shared" si="1"/>
        <v>1</v>
      </c>
      <c r="N40" s="84"/>
    </row>
    <row r="41" spans="1:14" ht="24" x14ac:dyDescent="0.2">
      <c r="A41" s="82">
        <v>14</v>
      </c>
      <c r="B41" s="83" t="s">
        <v>142</v>
      </c>
      <c r="C41" s="66" t="s">
        <v>163</v>
      </c>
      <c r="D41" s="84" t="s">
        <v>160</v>
      </c>
      <c r="E41" s="85">
        <v>1</v>
      </c>
      <c r="F41" s="68" t="s">
        <v>164</v>
      </c>
      <c r="G41" s="68">
        <v>1100</v>
      </c>
      <c r="H41" s="86"/>
      <c r="I41" s="86"/>
      <c r="J41" s="68" t="s">
        <v>164</v>
      </c>
      <c r="K41" s="68">
        <v>1100</v>
      </c>
      <c r="L41" s="87"/>
      <c r="M41" s="86">
        <f t="shared" si="1"/>
        <v>1</v>
      </c>
      <c r="N41" s="84"/>
    </row>
    <row r="42" spans="1:14" ht="24" x14ac:dyDescent="0.2">
      <c r="A42" s="82">
        <v>15</v>
      </c>
      <c r="B42" s="83" t="s">
        <v>142</v>
      </c>
      <c r="C42" s="66" t="s">
        <v>165</v>
      </c>
      <c r="D42" s="84" t="s">
        <v>160</v>
      </c>
      <c r="E42" s="85">
        <v>1</v>
      </c>
      <c r="F42" s="68" t="s">
        <v>166</v>
      </c>
      <c r="G42" s="68">
        <v>860</v>
      </c>
      <c r="H42" s="86"/>
      <c r="I42" s="86"/>
      <c r="J42" s="68" t="s">
        <v>166</v>
      </c>
      <c r="K42" s="68">
        <v>860</v>
      </c>
      <c r="L42" s="87"/>
      <c r="M42" s="86">
        <f t="shared" si="1"/>
        <v>1</v>
      </c>
      <c r="N42" s="84"/>
    </row>
    <row r="43" spans="1:14" ht="24" x14ac:dyDescent="0.2">
      <c r="A43" s="82">
        <v>16</v>
      </c>
      <c r="B43" s="83" t="s">
        <v>142</v>
      </c>
      <c r="C43" s="66" t="s">
        <v>167</v>
      </c>
      <c r="D43" s="84" t="s">
        <v>160</v>
      </c>
      <c r="E43" s="85">
        <v>8</v>
      </c>
      <c r="F43" s="68" t="s">
        <v>168</v>
      </c>
      <c r="G43" s="68">
        <v>360</v>
      </c>
      <c r="H43" s="86"/>
      <c r="I43" s="86"/>
      <c r="J43" s="68" t="s">
        <v>168</v>
      </c>
      <c r="K43" s="68">
        <v>360</v>
      </c>
      <c r="L43" s="87"/>
      <c r="M43" s="86">
        <f t="shared" si="1"/>
        <v>1</v>
      </c>
      <c r="N43" s="84"/>
    </row>
    <row r="44" spans="1:14" ht="24" x14ac:dyDescent="0.2">
      <c r="A44" s="82">
        <v>17</v>
      </c>
      <c r="B44" s="83" t="s">
        <v>142</v>
      </c>
      <c r="C44" s="66" t="s">
        <v>159</v>
      </c>
      <c r="D44" s="84" t="s">
        <v>169</v>
      </c>
      <c r="E44" s="85">
        <v>330</v>
      </c>
      <c r="F44" s="68" t="s">
        <v>170</v>
      </c>
      <c r="G44" s="68">
        <v>8550</v>
      </c>
      <c r="H44" s="86"/>
      <c r="I44" s="86"/>
      <c r="J44" s="68" t="s">
        <v>170</v>
      </c>
      <c r="K44" s="68">
        <v>8550</v>
      </c>
      <c r="L44" s="87"/>
      <c r="M44" s="86">
        <f t="shared" si="1"/>
        <v>1</v>
      </c>
      <c r="N44" s="84"/>
    </row>
    <row r="45" spans="1:14" ht="24" x14ac:dyDescent="0.2">
      <c r="A45" s="82">
        <v>18</v>
      </c>
      <c r="B45" s="83" t="s">
        <v>142</v>
      </c>
      <c r="C45" s="66" t="s">
        <v>171</v>
      </c>
      <c r="D45" s="84" t="s">
        <v>169</v>
      </c>
      <c r="E45" s="85">
        <v>30</v>
      </c>
      <c r="F45" s="68" t="s">
        <v>172</v>
      </c>
      <c r="G45" s="68">
        <v>750</v>
      </c>
      <c r="H45" s="86"/>
      <c r="I45" s="86"/>
      <c r="J45" s="68" t="s">
        <v>172</v>
      </c>
      <c r="K45" s="68">
        <v>750</v>
      </c>
      <c r="L45" s="87"/>
      <c r="M45" s="86">
        <f t="shared" si="1"/>
        <v>1</v>
      </c>
      <c r="N45" s="84"/>
    </row>
    <row r="46" spans="1:14" ht="24" x14ac:dyDescent="0.2">
      <c r="A46" s="82">
        <v>19</v>
      </c>
      <c r="B46" s="83" t="s">
        <v>142</v>
      </c>
      <c r="C46" s="66" t="s">
        <v>173</v>
      </c>
      <c r="D46" s="84" t="s">
        <v>169</v>
      </c>
      <c r="E46" s="85">
        <v>300</v>
      </c>
      <c r="F46" s="68" t="s">
        <v>170</v>
      </c>
      <c r="G46" s="68">
        <v>7800</v>
      </c>
      <c r="H46" s="86"/>
      <c r="I46" s="86"/>
      <c r="J46" s="68" t="s">
        <v>170</v>
      </c>
      <c r="K46" s="68">
        <v>7800</v>
      </c>
      <c r="L46" s="87"/>
      <c r="M46" s="86">
        <f t="shared" si="1"/>
        <v>1</v>
      </c>
      <c r="N46" s="84"/>
    </row>
    <row r="47" spans="1:14" ht="24" x14ac:dyDescent="0.2">
      <c r="A47" s="82">
        <v>20</v>
      </c>
      <c r="B47" s="83" t="s">
        <v>174</v>
      </c>
      <c r="C47" s="66" t="s">
        <v>175</v>
      </c>
      <c r="D47" s="84" t="s">
        <v>176</v>
      </c>
      <c r="E47" s="85">
        <v>1E-3</v>
      </c>
      <c r="F47" s="68" t="s">
        <v>177</v>
      </c>
      <c r="G47" s="68">
        <v>8.69</v>
      </c>
      <c r="H47" s="86">
        <v>51603</v>
      </c>
      <c r="I47" s="86">
        <v>51.6</v>
      </c>
      <c r="J47" s="68" t="s">
        <v>178</v>
      </c>
      <c r="K47" s="68">
        <v>52.92</v>
      </c>
      <c r="L47" s="87"/>
      <c r="M47" s="86">
        <f t="shared" si="1"/>
        <v>6.0897583429229005</v>
      </c>
      <c r="N47" s="84" t="s">
        <v>179</v>
      </c>
    </row>
    <row r="48" spans="1:14" ht="36" x14ac:dyDescent="0.2">
      <c r="A48" s="82">
        <v>21</v>
      </c>
      <c r="B48" s="83" t="s">
        <v>180</v>
      </c>
      <c r="C48" s="66" t="s">
        <v>181</v>
      </c>
      <c r="D48" s="84" t="s">
        <v>176</v>
      </c>
      <c r="E48" s="85">
        <v>2.9999999999999997E-4</v>
      </c>
      <c r="F48" s="68" t="s">
        <v>182</v>
      </c>
      <c r="G48" s="68">
        <v>3.46</v>
      </c>
      <c r="H48" s="86">
        <v>71561.77</v>
      </c>
      <c r="I48" s="86">
        <v>21.47</v>
      </c>
      <c r="J48" s="68" t="s">
        <v>183</v>
      </c>
      <c r="K48" s="68">
        <v>21.99</v>
      </c>
      <c r="L48" s="87"/>
      <c r="M48" s="86">
        <f t="shared" si="1"/>
        <v>6.3554913294797686</v>
      </c>
      <c r="N48" s="84" t="s">
        <v>184</v>
      </c>
    </row>
    <row r="49" spans="1:14" ht="48" x14ac:dyDescent="0.2">
      <c r="A49" s="82">
        <v>22</v>
      </c>
      <c r="B49" s="83" t="s">
        <v>185</v>
      </c>
      <c r="C49" s="66" t="s">
        <v>186</v>
      </c>
      <c r="D49" s="84" t="s">
        <v>176</v>
      </c>
      <c r="E49" s="85">
        <v>3.8E-3</v>
      </c>
      <c r="F49" s="68" t="s">
        <v>182</v>
      </c>
      <c r="G49" s="68">
        <v>43.85</v>
      </c>
      <c r="H49" s="86">
        <v>70381.36</v>
      </c>
      <c r="I49" s="86">
        <v>267.45</v>
      </c>
      <c r="J49" s="68" t="s">
        <v>187</v>
      </c>
      <c r="K49" s="68">
        <v>274.11</v>
      </c>
      <c r="L49" s="87"/>
      <c r="M49" s="86">
        <f t="shared" si="1"/>
        <v>6.2510832383124288</v>
      </c>
      <c r="N49" s="84" t="s">
        <v>188</v>
      </c>
    </row>
    <row r="50" spans="1:14" ht="48" x14ac:dyDescent="0.2">
      <c r="A50" s="82">
        <v>23</v>
      </c>
      <c r="B50" s="83" t="s">
        <v>189</v>
      </c>
      <c r="C50" s="66" t="s">
        <v>190</v>
      </c>
      <c r="D50" s="84" t="s">
        <v>191</v>
      </c>
      <c r="E50" s="85">
        <v>0.03</v>
      </c>
      <c r="F50" s="68" t="s">
        <v>192</v>
      </c>
      <c r="G50" s="68">
        <v>0.59</v>
      </c>
      <c r="H50" s="86">
        <v>118.55</v>
      </c>
      <c r="I50" s="86">
        <v>3.56</v>
      </c>
      <c r="J50" s="68" t="s">
        <v>193</v>
      </c>
      <c r="K50" s="68">
        <v>3.65</v>
      </c>
      <c r="L50" s="87"/>
      <c r="M50" s="86">
        <f t="shared" si="1"/>
        <v>6.1864406779661021</v>
      </c>
      <c r="N50" s="84" t="s">
        <v>194</v>
      </c>
    </row>
    <row r="51" spans="1:14" ht="24" x14ac:dyDescent="0.2">
      <c r="A51" s="82">
        <v>24</v>
      </c>
      <c r="B51" s="83" t="s">
        <v>195</v>
      </c>
      <c r="C51" s="66" t="s">
        <v>196</v>
      </c>
      <c r="D51" s="84" t="s">
        <v>191</v>
      </c>
      <c r="E51" s="85">
        <v>0.01</v>
      </c>
      <c r="F51" s="68" t="s">
        <v>197</v>
      </c>
      <c r="G51" s="68">
        <v>0.26</v>
      </c>
      <c r="H51" s="86">
        <v>250</v>
      </c>
      <c r="I51" s="86">
        <v>2.5</v>
      </c>
      <c r="J51" s="68" t="s">
        <v>198</v>
      </c>
      <c r="K51" s="68">
        <v>2.5499999999999998</v>
      </c>
      <c r="L51" s="87"/>
      <c r="M51" s="86">
        <f t="shared" si="1"/>
        <v>9.8076923076923066</v>
      </c>
      <c r="N51" s="84" t="s">
        <v>199</v>
      </c>
    </row>
    <row r="52" spans="1:14" ht="48" x14ac:dyDescent="0.2">
      <c r="A52" s="82">
        <v>25</v>
      </c>
      <c r="B52" s="83" t="s">
        <v>200</v>
      </c>
      <c r="C52" s="66" t="s">
        <v>201</v>
      </c>
      <c r="D52" s="84" t="s">
        <v>191</v>
      </c>
      <c r="E52" s="85">
        <v>0.3</v>
      </c>
      <c r="F52" s="68" t="s">
        <v>202</v>
      </c>
      <c r="G52" s="68">
        <v>5.19</v>
      </c>
      <c r="H52" s="86">
        <v>87.93</v>
      </c>
      <c r="I52" s="86">
        <v>26.38</v>
      </c>
      <c r="J52" s="68" t="s">
        <v>203</v>
      </c>
      <c r="K52" s="68">
        <v>27</v>
      </c>
      <c r="L52" s="87"/>
      <c r="M52" s="86">
        <f t="shared" si="1"/>
        <v>5.2023121387283231</v>
      </c>
      <c r="N52" s="84" t="s">
        <v>204</v>
      </c>
    </row>
    <row r="53" spans="1:14" ht="72" x14ac:dyDescent="0.2">
      <c r="A53" s="82">
        <v>26</v>
      </c>
      <c r="B53" s="83" t="s">
        <v>205</v>
      </c>
      <c r="C53" s="66" t="s">
        <v>206</v>
      </c>
      <c r="D53" s="84" t="s">
        <v>207</v>
      </c>
      <c r="E53" s="85">
        <v>6.4</v>
      </c>
      <c r="F53" s="68" t="s">
        <v>208</v>
      </c>
      <c r="G53" s="68">
        <v>10.69</v>
      </c>
      <c r="H53" s="86">
        <v>2.71</v>
      </c>
      <c r="I53" s="86">
        <v>17.34</v>
      </c>
      <c r="J53" s="68" t="s">
        <v>209</v>
      </c>
      <c r="K53" s="68">
        <v>17.920000000000002</v>
      </c>
      <c r="L53" s="87"/>
      <c r="M53" s="86">
        <f t="shared" si="1"/>
        <v>1.6763330215154353</v>
      </c>
      <c r="N53" s="84" t="s">
        <v>210</v>
      </c>
    </row>
    <row r="54" spans="1:14" ht="36" x14ac:dyDescent="0.2">
      <c r="A54" s="82">
        <v>27</v>
      </c>
      <c r="B54" s="83" t="s">
        <v>211</v>
      </c>
      <c r="C54" s="66" t="s">
        <v>212</v>
      </c>
      <c r="D54" s="84" t="s">
        <v>207</v>
      </c>
      <c r="E54" s="85">
        <v>1</v>
      </c>
      <c r="F54" s="68" t="s">
        <v>213</v>
      </c>
      <c r="G54" s="68">
        <v>7.8</v>
      </c>
      <c r="H54" s="86">
        <v>10.9</v>
      </c>
      <c r="I54" s="86">
        <v>10.9</v>
      </c>
      <c r="J54" s="68" t="s">
        <v>214</v>
      </c>
      <c r="K54" s="68">
        <v>11.35</v>
      </c>
      <c r="L54" s="87"/>
      <c r="M54" s="86">
        <f t="shared" si="1"/>
        <v>1.4551282051282051</v>
      </c>
      <c r="N54" s="84" t="s">
        <v>215</v>
      </c>
    </row>
    <row r="55" spans="1:14" ht="48" x14ac:dyDescent="0.2">
      <c r="A55" s="82">
        <v>28</v>
      </c>
      <c r="B55" s="83" t="s">
        <v>216</v>
      </c>
      <c r="C55" s="66" t="s">
        <v>217</v>
      </c>
      <c r="D55" s="84" t="s">
        <v>191</v>
      </c>
      <c r="E55" s="85">
        <v>0.02</v>
      </c>
      <c r="F55" s="68" t="s">
        <v>218</v>
      </c>
      <c r="G55" s="68">
        <v>1.83</v>
      </c>
      <c r="H55" s="86">
        <v>405.05</v>
      </c>
      <c r="I55" s="86">
        <v>8.1</v>
      </c>
      <c r="J55" s="68" t="s">
        <v>219</v>
      </c>
      <c r="K55" s="68">
        <v>8.27</v>
      </c>
      <c r="L55" s="87"/>
      <c r="M55" s="86">
        <f t="shared" si="1"/>
        <v>4.5191256830601088</v>
      </c>
      <c r="N55" s="84" t="s">
        <v>220</v>
      </c>
    </row>
    <row r="56" spans="1:14" ht="24" x14ac:dyDescent="0.2">
      <c r="A56" s="82">
        <v>29</v>
      </c>
      <c r="B56" s="83" t="s">
        <v>221</v>
      </c>
      <c r="C56" s="66" t="s">
        <v>222</v>
      </c>
      <c r="D56" s="84" t="s">
        <v>191</v>
      </c>
      <c r="E56" s="85">
        <v>0.02</v>
      </c>
      <c r="F56" s="68" t="s">
        <v>223</v>
      </c>
      <c r="G56" s="68">
        <v>0.2</v>
      </c>
      <c r="H56" s="86">
        <v>73.459999999999994</v>
      </c>
      <c r="I56" s="86">
        <v>1.47</v>
      </c>
      <c r="J56" s="68" t="s">
        <v>224</v>
      </c>
      <c r="K56" s="68">
        <v>1.5</v>
      </c>
      <c r="L56" s="87"/>
      <c r="M56" s="86">
        <f t="shared" si="1"/>
        <v>7.5</v>
      </c>
      <c r="N56" s="84" t="s">
        <v>225</v>
      </c>
    </row>
    <row r="57" spans="1:14" ht="24" x14ac:dyDescent="0.2">
      <c r="A57" s="82">
        <v>30</v>
      </c>
      <c r="B57" s="83" t="s">
        <v>226</v>
      </c>
      <c r="C57" s="66" t="s">
        <v>227</v>
      </c>
      <c r="D57" s="84" t="s">
        <v>228</v>
      </c>
      <c r="E57" s="85">
        <v>8.4239999999999995</v>
      </c>
      <c r="F57" s="68" t="s">
        <v>229</v>
      </c>
      <c r="G57" s="68">
        <v>1179.3599999999999</v>
      </c>
      <c r="H57" s="86">
        <v>292</v>
      </c>
      <c r="I57" s="86">
        <v>2459.81</v>
      </c>
      <c r="J57" s="68" t="s">
        <v>230</v>
      </c>
      <c r="K57" s="68">
        <v>2513.13</v>
      </c>
      <c r="L57" s="87"/>
      <c r="M57" s="86">
        <f t="shared" si="1"/>
        <v>2.1309269434269438</v>
      </c>
      <c r="N57" s="84" t="s">
        <v>231</v>
      </c>
    </row>
    <row r="58" spans="1:14" ht="72" x14ac:dyDescent="0.2">
      <c r="A58" s="82">
        <v>31</v>
      </c>
      <c r="B58" s="83" t="s">
        <v>232</v>
      </c>
      <c r="C58" s="66" t="s">
        <v>233</v>
      </c>
      <c r="D58" s="84" t="s">
        <v>176</v>
      </c>
      <c r="E58" s="85">
        <v>9.1999999999999998E-3</v>
      </c>
      <c r="F58" s="68" t="s">
        <v>234</v>
      </c>
      <c r="G58" s="68">
        <v>13.61</v>
      </c>
      <c r="H58" s="86">
        <v>4761.24</v>
      </c>
      <c r="I58" s="86">
        <v>43.81</v>
      </c>
      <c r="J58" s="68" t="s">
        <v>235</v>
      </c>
      <c r="K58" s="68">
        <v>47.34</v>
      </c>
      <c r="L58" s="87"/>
      <c r="M58" s="86">
        <f t="shared" si="1"/>
        <v>3.4783247612049966</v>
      </c>
      <c r="N58" s="84" t="s">
        <v>236</v>
      </c>
    </row>
    <row r="59" spans="1:14" ht="36" x14ac:dyDescent="0.2">
      <c r="A59" s="82">
        <v>32</v>
      </c>
      <c r="B59" s="83" t="s">
        <v>237</v>
      </c>
      <c r="C59" s="66" t="s">
        <v>238</v>
      </c>
      <c r="D59" s="84" t="s">
        <v>176</v>
      </c>
      <c r="E59" s="85">
        <v>1E-4</v>
      </c>
      <c r="F59" s="68" t="s">
        <v>239</v>
      </c>
      <c r="G59" s="68">
        <v>6.75</v>
      </c>
      <c r="H59" s="86">
        <v>575630</v>
      </c>
      <c r="I59" s="86">
        <v>57.56</v>
      </c>
      <c r="J59" s="68" t="s">
        <v>240</v>
      </c>
      <c r="K59" s="68">
        <v>58.74</v>
      </c>
      <c r="L59" s="87"/>
      <c r="M59" s="86">
        <f t="shared" si="1"/>
        <v>8.7022222222222219</v>
      </c>
      <c r="N59" s="84" t="s">
        <v>241</v>
      </c>
    </row>
    <row r="60" spans="1:14" ht="24" x14ac:dyDescent="0.2">
      <c r="A60" s="82">
        <v>33</v>
      </c>
      <c r="B60" s="83" t="s">
        <v>242</v>
      </c>
      <c r="C60" s="66" t="s">
        <v>243</v>
      </c>
      <c r="D60" s="84" t="s">
        <v>191</v>
      </c>
      <c r="E60" s="85">
        <v>0.06</v>
      </c>
      <c r="F60" s="68" t="s">
        <v>244</v>
      </c>
      <c r="G60" s="68">
        <v>5.24</v>
      </c>
      <c r="H60" s="86">
        <v>767.8</v>
      </c>
      <c r="I60" s="86">
        <v>46.07</v>
      </c>
      <c r="J60" s="68" t="s">
        <v>245</v>
      </c>
      <c r="K60" s="68">
        <v>47.01</v>
      </c>
      <c r="L60" s="87"/>
      <c r="M60" s="86">
        <f t="shared" si="1"/>
        <v>8.9713740458015252</v>
      </c>
      <c r="N60" s="84" t="s">
        <v>246</v>
      </c>
    </row>
    <row r="61" spans="1:14" ht="24" x14ac:dyDescent="0.2">
      <c r="A61" s="82">
        <v>34</v>
      </c>
      <c r="B61" s="83" t="s">
        <v>247</v>
      </c>
      <c r="C61" s="66" t="s">
        <v>248</v>
      </c>
      <c r="D61" s="84" t="s">
        <v>191</v>
      </c>
      <c r="E61" s="85">
        <v>0.08</v>
      </c>
      <c r="F61" s="68" t="s">
        <v>249</v>
      </c>
      <c r="G61" s="68">
        <v>3.1</v>
      </c>
      <c r="H61" s="86">
        <v>101.86</v>
      </c>
      <c r="I61" s="86">
        <v>8.15</v>
      </c>
      <c r="J61" s="68" t="s">
        <v>250</v>
      </c>
      <c r="K61" s="68">
        <v>8.34</v>
      </c>
      <c r="L61" s="87"/>
      <c r="M61" s="86">
        <f t="shared" si="1"/>
        <v>2.6903225806451614</v>
      </c>
      <c r="N61" s="84" t="s">
        <v>251</v>
      </c>
    </row>
    <row r="62" spans="1:14" ht="36" x14ac:dyDescent="0.2">
      <c r="A62" s="82">
        <v>35</v>
      </c>
      <c r="B62" s="83" t="s">
        <v>252</v>
      </c>
      <c r="C62" s="66" t="s">
        <v>253</v>
      </c>
      <c r="D62" s="84" t="s">
        <v>160</v>
      </c>
      <c r="E62" s="85">
        <v>10</v>
      </c>
      <c r="F62" s="68" t="s">
        <v>254</v>
      </c>
      <c r="G62" s="68">
        <v>10.3</v>
      </c>
      <c r="H62" s="86">
        <v>3.73</v>
      </c>
      <c r="I62" s="86">
        <v>37.299999999999997</v>
      </c>
      <c r="J62" s="68" t="s">
        <v>255</v>
      </c>
      <c r="K62" s="68">
        <v>38</v>
      </c>
      <c r="L62" s="87"/>
      <c r="M62" s="86">
        <f t="shared" si="1"/>
        <v>3.6893203883495143</v>
      </c>
      <c r="N62" s="84" t="s">
        <v>256</v>
      </c>
    </row>
    <row r="63" spans="1:14" ht="24" x14ac:dyDescent="0.2">
      <c r="A63" s="82">
        <v>36</v>
      </c>
      <c r="B63" s="83" t="s">
        <v>257</v>
      </c>
      <c r="C63" s="66" t="s">
        <v>258</v>
      </c>
      <c r="D63" s="84" t="s">
        <v>176</v>
      </c>
      <c r="E63" s="85">
        <v>1E-3</v>
      </c>
      <c r="F63" s="68" t="s">
        <v>140</v>
      </c>
      <c r="G63" s="68"/>
      <c r="H63" s="86"/>
      <c r="I63" s="86"/>
      <c r="J63" s="68" t="s">
        <v>140</v>
      </c>
      <c r="K63" s="68"/>
      <c r="L63" s="87"/>
      <c r="M63" s="86" t="str">
        <f t="shared" si="1"/>
        <v xml:space="preserve"> </v>
      </c>
      <c r="N63" s="84"/>
    </row>
    <row r="64" spans="1:14" ht="36" x14ac:dyDescent="0.2">
      <c r="A64" s="82">
        <v>37</v>
      </c>
      <c r="B64" s="83" t="s">
        <v>259</v>
      </c>
      <c r="C64" s="66" t="s">
        <v>260</v>
      </c>
      <c r="D64" s="84" t="s">
        <v>261</v>
      </c>
      <c r="E64" s="85">
        <v>31.815999999999999</v>
      </c>
      <c r="F64" s="68" t="s">
        <v>262</v>
      </c>
      <c r="G64" s="68">
        <v>31.82</v>
      </c>
      <c r="H64" s="86"/>
      <c r="I64" s="86"/>
      <c r="J64" s="68" t="s">
        <v>140</v>
      </c>
      <c r="K64" s="68"/>
      <c r="L64" s="87"/>
      <c r="M64" s="86" t="str">
        <f t="shared" si="1"/>
        <v xml:space="preserve"> </v>
      </c>
      <c r="N64" s="84"/>
    </row>
    <row r="65" spans="1:14" ht="24" x14ac:dyDescent="0.2">
      <c r="A65" s="95"/>
      <c r="B65" s="96" t="s">
        <v>142</v>
      </c>
      <c r="C65" s="97" t="s">
        <v>263</v>
      </c>
      <c r="D65" s="98" t="s">
        <v>144</v>
      </c>
      <c r="E65" s="99"/>
      <c r="F65" s="77" t="s">
        <v>140</v>
      </c>
      <c r="G65" s="77">
        <v>18001</v>
      </c>
      <c r="H65" s="100"/>
      <c r="I65" s="100"/>
      <c r="J65" s="77" t="s">
        <v>140</v>
      </c>
      <c r="K65" s="77">
        <v>19799</v>
      </c>
      <c r="L65" s="101"/>
      <c r="M65" s="100">
        <f t="shared" si="1"/>
        <v>1.0998833398144547</v>
      </c>
      <c r="N65" s="98"/>
    </row>
    <row r="66" spans="1:14" x14ac:dyDescent="0.2">
      <c r="A66" s="102" t="s">
        <v>115</v>
      </c>
      <c r="B66" s="103"/>
      <c r="C66" s="103"/>
      <c r="D66" s="103"/>
      <c r="E66" s="103"/>
      <c r="F66" s="103"/>
      <c r="G66" s="68">
        <v>20182</v>
      </c>
      <c r="H66" s="86"/>
      <c r="I66" s="86"/>
      <c r="J66" s="86"/>
      <c r="K66" s="68">
        <v>22789</v>
      </c>
      <c r="L66" s="87"/>
      <c r="M66" s="86">
        <f t="shared" ref="M66:M77" ca="1" si="2">IF(ISNUMBER(INDIRECT("K" &amp; ROW())/INDIRECT("G" &amp; ROW())),INDIRECT("K" &amp; ROW())/INDIRECT("G" &amp; ROW()), " ")</f>
        <v>1.1291745119413339</v>
      </c>
      <c r="N66" s="84" t="s">
        <v>264</v>
      </c>
    </row>
    <row r="67" spans="1:14" x14ac:dyDescent="0.2">
      <c r="A67" s="102" t="s">
        <v>69</v>
      </c>
      <c r="B67" s="103"/>
      <c r="C67" s="103"/>
      <c r="D67" s="103"/>
      <c r="E67" s="103"/>
      <c r="F67" s="103"/>
      <c r="G67" s="68"/>
      <c r="H67" s="86"/>
      <c r="I67" s="86"/>
      <c r="J67" s="86"/>
      <c r="K67" s="68"/>
      <c r="L67" s="87"/>
      <c r="M67" s="86" t="str">
        <f t="shared" ca="1" si="2"/>
        <v xml:space="preserve"> </v>
      </c>
      <c r="N67" s="84" t="s">
        <v>264</v>
      </c>
    </row>
    <row r="68" spans="1:14" x14ac:dyDescent="0.2">
      <c r="A68" s="102" t="s">
        <v>106</v>
      </c>
      <c r="B68" s="103"/>
      <c r="C68" s="103"/>
      <c r="D68" s="103"/>
      <c r="E68" s="103"/>
      <c r="F68" s="103"/>
      <c r="G68" s="68">
        <v>1653</v>
      </c>
      <c r="H68" s="86"/>
      <c r="I68" s="86"/>
      <c r="J68" s="86"/>
      <c r="K68" s="68">
        <v>3807</v>
      </c>
      <c r="L68" s="87"/>
      <c r="M68" s="86">
        <f t="shared" ca="1" si="2"/>
        <v>2.3030852994555353</v>
      </c>
      <c r="N68" s="84" t="s">
        <v>264</v>
      </c>
    </row>
    <row r="69" spans="1:14" x14ac:dyDescent="0.2">
      <c r="A69" s="102" t="s">
        <v>70</v>
      </c>
      <c r="B69" s="103"/>
      <c r="C69" s="103"/>
      <c r="D69" s="103"/>
      <c r="E69" s="103"/>
      <c r="F69" s="103"/>
      <c r="G69" s="68">
        <v>18001</v>
      </c>
      <c r="H69" s="86"/>
      <c r="I69" s="86"/>
      <c r="J69" s="86"/>
      <c r="K69" s="68">
        <v>19799</v>
      </c>
      <c r="L69" s="87"/>
      <c r="M69" s="86">
        <f t="shared" ca="1" si="2"/>
        <v>1.0998833398144547</v>
      </c>
      <c r="N69" s="84" t="s">
        <v>264</v>
      </c>
    </row>
    <row r="70" spans="1:14" x14ac:dyDescent="0.2">
      <c r="A70" s="102" t="s">
        <v>107</v>
      </c>
      <c r="B70" s="103"/>
      <c r="C70" s="103"/>
      <c r="D70" s="103"/>
      <c r="E70" s="103"/>
      <c r="F70" s="103"/>
      <c r="G70" s="68">
        <v>590</v>
      </c>
      <c r="H70" s="86"/>
      <c r="I70" s="86"/>
      <c r="J70" s="86"/>
      <c r="K70" s="68">
        <v>0</v>
      </c>
      <c r="L70" s="87"/>
      <c r="M70" s="86">
        <f t="shared" ca="1" si="2"/>
        <v>0</v>
      </c>
      <c r="N70" s="84" t="s">
        <v>264</v>
      </c>
    </row>
    <row r="71" spans="1:14" x14ac:dyDescent="0.2">
      <c r="A71" s="104" t="s">
        <v>108</v>
      </c>
      <c r="B71" s="105"/>
      <c r="C71" s="105"/>
      <c r="D71" s="105"/>
      <c r="E71" s="105"/>
      <c r="F71" s="105"/>
      <c r="G71" s="75">
        <v>1340</v>
      </c>
      <c r="H71" s="93"/>
      <c r="I71" s="93"/>
      <c r="J71" s="93"/>
      <c r="K71" s="75">
        <v>2618</v>
      </c>
      <c r="L71" s="94"/>
      <c r="M71" s="93">
        <f t="shared" ca="1" si="2"/>
        <v>1.9537313432835821</v>
      </c>
      <c r="N71" s="91" t="s">
        <v>264</v>
      </c>
    </row>
    <row r="72" spans="1:14" x14ac:dyDescent="0.2">
      <c r="A72" s="104" t="s">
        <v>109</v>
      </c>
      <c r="B72" s="105"/>
      <c r="C72" s="105"/>
      <c r="D72" s="105"/>
      <c r="E72" s="105"/>
      <c r="F72" s="105"/>
      <c r="G72" s="75">
        <v>998</v>
      </c>
      <c r="H72" s="93"/>
      <c r="I72" s="93"/>
      <c r="J72" s="93"/>
      <c r="K72" s="75">
        <v>1838</v>
      </c>
      <c r="L72" s="94"/>
      <c r="M72" s="93">
        <f t="shared" ca="1" si="2"/>
        <v>1.8416833667334669</v>
      </c>
      <c r="N72" s="91" t="s">
        <v>264</v>
      </c>
    </row>
    <row r="73" spans="1:14" x14ac:dyDescent="0.2">
      <c r="A73" s="104" t="s">
        <v>118</v>
      </c>
      <c r="B73" s="105"/>
      <c r="C73" s="105"/>
      <c r="D73" s="105"/>
      <c r="E73" s="105"/>
      <c r="F73" s="105"/>
      <c r="G73" s="75"/>
      <c r="H73" s="93"/>
      <c r="I73" s="93"/>
      <c r="J73" s="93"/>
      <c r="K73" s="75"/>
      <c r="L73" s="94"/>
      <c r="M73" s="93" t="str">
        <f t="shared" ca="1" si="2"/>
        <v xml:space="preserve"> </v>
      </c>
      <c r="N73" s="91" t="s">
        <v>264</v>
      </c>
    </row>
    <row r="74" spans="1:14" x14ac:dyDescent="0.2">
      <c r="A74" s="102" t="s">
        <v>119</v>
      </c>
      <c r="B74" s="103"/>
      <c r="C74" s="103"/>
      <c r="D74" s="103"/>
      <c r="E74" s="103"/>
      <c r="F74" s="103"/>
      <c r="G74" s="68">
        <v>16670</v>
      </c>
      <c r="H74" s="86"/>
      <c r="I74" s="86"/>
      <c r="J74" s="86"/>
      <c r="K74" s="68">
        <v>16670</v>
      </c>
      <c r="L74" s="87"/>
      <c r="M74" s="86">
        <f t="shared" ca="1" si="2"/>
        <v>1</v>
      </c>
      <c r="N74" s="84" t="s">
        <v>264</v>
      </c>
    </row>
    <row r="75" spans="1:14" x14ac:dyDescent="0.2">
      <c r="A75" s="102" t="s">
        <v>120</v>
      </c>
      <c r="B75" s="103"/>
      <c r="C75" s="103"/>
      <c r="D75" s="103"/>
      <c r="E75" s="103"/>
      <c r="F75" s="103"/>
      <c r="G75" s="68">
        <v>5850</v>
      </c>
      <c r="H75" s="86"/>
      <c r="I75" s="86"/>
      <c r="J75" s="86"/>
      <c r="K75" s="68">
        <v>10575</v>
      </c>
      <c r="L75" s="87"/>
      <c r="M75" s="86">
        <f t="shared" ca="1" si="2"/>
        <v>1.8076923076923077</v>
      </c>
      <c r="N75" s="84" t="s">
        <v>264</v>
      </c>
    </row>
    <row r="76" spans="1:14" x14ac:dyDescent="0.2">
      <c r="A76" s="102" t="s">
        <v>73</v>
      </c>
      <c r="B76" s="103"/>
      <c r="C76" s="103"/>
      <c r="D76" s="103"/>
      <c r="E76" s="103"/>
      <c r="F76" s="103"/>
      <c r="G76" s="68">
        <v>22520</v>
      </c>
      <c r="H76" s="86"/>
      <c r="I76" s="86"/>
      <c r="J76" s="86"/>
      <c r="K76" s="68">
        <v>27245</v>
      </c>
      <c r="L76" s="87"/>
      <c r="M76" s="86">
        <f t="shared" ca="1" si="2"/>
        <v>1.2098134991119005</v>
      </c>
      <c r="N76" s="84" t="s">
        <v>264</v>
      </c>
    </row>
    <row r="77" spans="1:14" x14ac:dyDescent="0.2">
      <c r="A77" s="104" t="s">
        <v>121</v>
      </c>
      <c r="B77" s="105"/>
      <c r="C77" s="105"/>
      <c r="D77" s="105"/>
      <c r="E77" s="105"/>
      <c r="F77" s="105"/>
      <c r="G77" s="75">
        <v>22520</v>
      </c>
      <c r="H77" s="93"/>
      <c r="I77" s="93"/>
      <c r="J77" s="93"/>
      <c r="K77" s="75">
        <v>27245</v>
      </c>
      <c r="L77" s="94"/>
      <c r="M77" s="93">
        <f t="shared" ca="1" si="2"/>
        <v>1.2098134991119005</v>
      </c>
      <c r="N77" s="91" t="s">
        <v>264</v>
      </c>
    </row>
    <row r="78" spans="1:14" x14ac:dyDescent="0.2">
      <c r="A78" s="12"/>
      <c r="B78" s="45"/>
      <c r="C78" s="25"/>
      <c r="D78" s="46"/>
      <c r="E78" s="46"/>
      <c r="F78" s="47"/>
      <c r="G78" s="27"/>
      <c r="H78" s="47"/>
      <c r="I78" s="47"/>
      <c r="J78" s="47"/>
      <c r="K78" s="27"/>
      <c r="L78" s="48"/>
      <c r="M78" s="47"/>
      <c r="N78" s="49"/>
    </row>
    <row r="79" spans="1:14" x14ac:dyDescent="0.2">
      <c r="A79" s="30"/>
      <c r="G79" s="50"/>
      <c r="H79" s="51"/>
      <c r="I79" s="51"/>
      <c r="J79" s="51"/>
      <c r="K79" s="50"/>
      <c r="L79" s="52"/>
      <c r="M79" s="50"/>
      <c r="N79" s="30"/>
    </row>
    <row r="80" spans="1:14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53"/>
      <c r="M80" s="6"/>
      <c r="N80" s="6"/>
    </row>
    <row r="81" spans="1:14" x14ac:dyDescent="0.2">
      <c r="A81" s="62" t="s">
        <v>48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53"/>
      <c r="M81" s="6"/>
      <c r="N81" s="6"/>
    </row>
    <row r="82" spans="1:14" x14ac:dyDescent="0.2">
      <c r="A82" s="31"/>
      <c r="B82" s="6"/>
      <c r="C82" s="6"/>
      <c r="D82" s="6"/>
      <c r="E82" s="6"/>
      <c r="F82" s="6"/>
      <c r="G82" s="6"/>
      <c r="H82" s="6"/>
      <c r="I82" s="6"/>
      <c r="J82" s="6"/>
      <c r="K82" s="6"/>
      <c r="L82" s="53"/>
      <c r="M82" s="6"/>
      <c r="N82" s="6"/>
    </row>
    <row r="83" spans="1:14" x14ac:dyDescent="0.2">
      <c r="A83" s="62" t="s">
        <v>49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53"/>
      <c r="M83" s="6"/>
      <c r="N83" s="6"/>
    </row>
  </sheetData>
  <mergeCells count="43">
    <mergeCell ref="A5:N5"/>
    <mergeCell ref="A6:N6"/>
    <mergeCell ref="A7:N7"/>
    <mergeCell ref="A8:N8"/>
    <mergeCell ref="G10:I10"/>
    <mergeCell ref="G14:H14"/>
    <mergeCell ref="J10:M10"/>
    <mergeCell ref="G12:H12"/>
    <mergeCell ref="J12:K12"/>
    <mergeCell ref="G13:H13"/>
    <mergeCell ref="J13:K13"/>
    <mergeCell ref="J14:K14"/>
    <mergeCell ref="G11:H11"/>
    <mergeCell ref="J11:K11"/>
    <mergeCell ref="M20:M22"/>
    <mergeCell ref="N20:N22"/>
    <mergeCell ref="D21:D22"/>
    <mergeCell ref="H21:I21"/>
    <mergeCell ref="J21:K21"/>
    <mergeCell ref="F20:G21"/>
    <mergeCell ref="H20:K20"/>
    <mergeCell ref="A67:F67"/>
    <mergeCell ref="G15:H15"/>
    <mergeCell ref="J15:K15"/>
    <mergeCell ref="A20:A22"/>
    <mergeCell ref="B20:B22"/>
    <mergeCell ref="C20:C22"/>
    <mergeCell ref="E20:E22"/>
    <mergeCell ref="A24:N24"/>
    <mergeCell ref="A25:N25"/>
    <mergeCell ref="A32:N32"/>
    <mergeCell ref="A38:N38"/>
    <mergeCell ref="A66:F66"/>
    <mergeCell ref="A74:F74"/>
    <mergeCell ref="A75:F75"/>
    <mergeCell ref="A76:F76"/>
    <mergeCell ref="A77:F77"/>
    <mergeCell ref="A68:F68"/>
    <mergeCell ref="A69:F69"/>
    <mergeCell ref="A70:F70"/>
    <mergeCell ref="A71:F71"/>
    <mergeCell ref="A72:F72"/>
    <mergeCell ref="A73:F73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550" r:id="rId4" name="Button 142">
              <controlPr defaultSize="0" print="0" autoFill="0" autoPict="0" macro="[0]!Лист8.AddTZM">
                <anchor moveWithCells="1" sizeWithCells="1">
                  <from>
                    <xdr:col>0</xdr:col>
                    <xdr:colOff>76200</xdr:colOff>
                    <xdr:row>14</xdr:row>
                    <xdr:rowOff>104775</xdr:rowOff>
                  </from>
                  <to>
                    <xdr:col>1</xdr:col>
                    <xdr:colOff>971550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Ведомость ресурсов</vt:lpstr>
      <vt:lpstr>'Ведомость ресурсов'!Заголовки_для_печати</vt:lpstr>
      <vt:lpstr>'Мои данные'!Заголовки_для_печати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user5</cp:lastModifiedBy>
  <cp:lastPrinted>2011-09-08T07:56:05Z</cp:lastPrinted>
  <dcterms:created xsi:type="dcterms:W3CDTF">2003-01-28T12:33:10Z</dcterms:created>
  <dcterms:modified xsi:type="dcterms:W3CDTF">2019-05-16T10:38:52Z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