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60" windowWidth="7500" windowHeight="4245" tabRatio="771"/>
  </bookViews>
  <sheets>
    <sheet name="Мои данные" sheetId="8" r:id="rId1"/>
    <sheet name="Ведомость ресурсов" sheetId="16" r:id="rId2"/>
  </sheets>
  <definedNames>
    <definedName name="_xlnm.Print_Titles" localSheetId="1">'Ведомость ресурсов'!$23:$23</definedName>
    <definedName name="_xlnm.Print_Titles" localSheetId="0">'Мои данные'!$29:$29</definedName>
  </definedNames>
  <calcPr calcId="145621"/>
</workbook>
</file>

<file path=xl/calcChain.xml><?xml version="1.0" encoding="utf-8"?>
<calcChain xmlns="http://schemas.openxmlformats.org/spreadsheetml/2006/main">
  <c r="A24" i="8" l="1"/>
  <c r="J17" i="8"/>
  <c r="J91" i="8"/>
  <c r="G11" i="16"/>
  <c r="G17" i="8"/>
  <c r="A18" i="16"/>
  <c r="M26" i="16"/>
  <c r="M27" i="16"/>
  <c r="M28" i="16"/>
  <c r="M29" i="16"/>
  <c r="M30" i="16"/>
  <c r="M31" i="16"/>
  <c r="M32" i="16"/>
  <c r="M33" i="16"/>
  <c r="M35" i="16"/>
  <c r="M36" i="16"/>
  <c r="M37" i="16"/>
  <c r="M38" i="16"/>
  <c r="M39" i="16"/>
  <c r="M40" i="16"/>
  <c r="M41" i="16"/>
  <c r="M42" i="16"/>
  <c r="M44" i="16"/>
  <c r="M45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M59" i="16"/>
  <c r="M60" i="16"/>
  <c r="M61" i="16"/>
  <c r="M62" i="16"/>
  <c r="J15" i="16"/>
  <c r="G15" i="16"/>
  <c r="J13" i="16"/>
  <c r="G13" i="16"/>
  <c r="J12" i="16"/>
  <c r="G12" i="16"/>
  <c r="J11" i="16"/>
  <c r="J21" i="8"/>
  <c r="G21" i="8"/>
  <c r="J19" i="8"/>
  <c r="G19" i="8"/>
  <c r="J18" i="8"/>
  <c r="G18" i="8"/>
  <c r="J14" i="16"/>
  <c r="G14" i="16"/>
  <c r="J20" i="8"/>
  <c r="G20" i="8"/>
  <c r="M67" i="16"/>
  <c r="M75" i="16"/>
  <c r="M72" i="16"/>
  <c r="M70" i="16"/>
  <c r="M78" i="16"/>
  <c r="M73" i="16"/>
  <c r="M77" i="16"/>
  <c r="M64" i="16"/>
  <c r="M74" i="16"/>
  <c r="M63" i="16"/>
  <c r="M66" i="16"/>
  <c r="M68" i="16"/>
  <c r="M71" i="16"/>
  <c r="M79" i="16"/>
  <c r="M76" i="16"/>
  <c r="M65" i="16"/>
  <c r="M69" i="16"/>
  <c r="J92" i="8" l="1"/>
  <c r="J93" i="8" s="1"/>
</calcChain>
</file>

<file path=xl/comments1.xml><?xml version="1.0" encoding="utf-8"?>
<comments xmlns="http://schemas.openxmlformats.org/spreadsheetml/2006/main">
  <authors>
    <author>Пользователь</author>
    <author>Соседко А.Н.</author>
    <author>&lt;&gt;</author>
    <author>YuKazaeva</author>
    <author>Сергей</author>
    <author>Alex</author>
    <author>onikitina</author>
    <author>Alex Sosedko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200 атрибут 950 текст&gt;  &lt;подпись 200 значение&gt;</t>
        </r>
      </text>
    </comment>
    <comment ref="H3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210 атрибут 950 текст&gt;  &lt;подпись 210 значение&gt;</t>
        </r>
      </text>
    </commen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_________________ /&lt;подпись 200 атрибут 950 значение&gt;/</t>
        </r>
      </text>
    </comment>
    <comment ref="H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_________________ /&lt;подпись 210 атрибут 950 значение&gt;/</t>
        </r>
      </text>
    </comment>
    <comment ref="A8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стройки&gt;</t>
        </r>
      </text>
    </comment>
    <comment ref="A10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объекта&gt;</t>
        </r>
      </text>
    </comment>
    <comment ref="A11" authorId="4">
      <text>
        <r>
          <rPr>
            <sz val="8"/>
            <color indexed="81"/>
            <rFont val="Tahoma"/>
            <family val="2"/>
            <charset val="204"/>
          </rPr>
          <t xml:space="preserve"> &lt;Индекс/ЛН локальной сметы&gt;</t>
        </r>
      </text>
    </comment>
    <comment ref="A13" authorId="4">
      <text>
        <r>
          <rPr>
            <sz val="8"/>
            <color indexed="81"/>
            <rFont val="Tahoma"/>
            <family val="2"/>
            <charset val="204"/>
          </rPr>
          <t xml:space="preserve"> на &lt;Наименование локальной сметы&gt;</t>
        </r>
      </text>
    </comment>
    <comment ref="A14" authorId="4">
      <text>
        <r>
          <rPr>
            <sz val="8"/>
            <color indexed="81"/>
            <rFont val="Tahoma"/>
            <family val="2"/>
            <charset val="204"/>
          </rPr>
          <t xml:space="preserve"> &lt;Основание&gt;</t>
        </r>
      </text>
    </comment>
    <comment ref="G17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по расчету&gt;/1000</t>
        </r>
      </text>
    </comment>
    <comment ref="J17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по расчету&gt;/1000</t>
        </r>
      </text>
    </comment>
    <comment ref="G18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Оборудование&gt;/1000</t>
        </r>
      </text>
    </comment>
    <comment ref="J18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Оборудование&gt;/1000</t>
        </r>
      </text>
    </comment>
    <comment ref="G19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Монтажные работы &gt;/1000</t>
        </r>
      </text>
    </comment>
    <comment ref="J19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Монтажные работы &gt;/1000</t>
        </r>
      </text>
    </comment>
    <comment ref="V20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 с коэф. к итогам&gt;</t>
        </r>
      </text>
    </comment>
    <comment ref="W20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 с коэф. к итогам&gt;</t>
        </r>
      </text>
    </comment>
    <comment ref="X20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ФОТ&gt;</t>
        </r>
      </text>
    </comment>
    <comment ref="Y20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НР&gt;</t>
        </r>
      </text>
    </comment>
    <comment ref="Z20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СП&gt;</t>
        </r>
      </text>
    </comment>
    <comment ref="G21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ФОТ с индексами&gt;/1000</t>
        </r>
      </text>
    </comment>
    <comment ref="J21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ФОТ с индексами&gt;/1000</t>
        </r>
      </text>
    </comment>
    <comment ref="V21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 с коэф. к итогам&gt;</t>
        </r>
      </text>
    </comment>
    <comment ref="W21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 с коэф. к итогам&gt;</t>
        </r>
      </text>
    </comment>
    <comment ref="X21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ФОТ&gt;</t>
        </r>
      </text>
    </comment>
    <comment ref="Y21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НР&gt;</t>
        </r>
      </text>
    </comment>
    <comment ref="Z21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СП&gt;</t>
        </r>
      </text>
    </comment>
    <comment ref="L24" authorId="4">
      <text>
        <r>
          <rPr>
            <sz val="8"/>
            <color indexed="81"/>
            <rFont val="Tahoma"/>
            <family val="2"/>
            <charset val="204"/>
          </rPr>
          <t xml:space="preserve"> &lt;Отчетный период (учет выполненных работ)&gt;</t>
        </r>
      </text>
    </comment>
    <comment ref="A29" authorId="4">
      <text>
        <r>
          <rPr>
            <sz val="8"/>
            <color indexed="81"/>
            <rFont val="Tahoma"/>
            <family val="2"/>
            <charset val="204"/>
          </rPr>
          <t xml:space="preserve"> &lt;Номер позиции по смете&gt;</t>
        </r>
      </text>
    </comment>
    <comment ref="B29" authorId="4">
      <text>
        <r>
          <rPr>
            <sz val="8"/>
            <color indexed="81"/>
            <rFont val="Tahoma"/>
            <family val="2"/>
            <charset val="204"/>
          </rPr>
          <t xml:space="preserve"> &lt;Обоснование (код) позиции&gt;
&lt;Наименование (текстовая часть) расценки&gt;
&lt;Обоснование коэффициентов&gt;
&lt;Ед. измерения по расценке&gt;
&lt;Формула расчета стоимости единицы&gt;
&lt;Строка задания НР для рес.расч.&gt;
&lt;Строка задания СП для рес.расч.&gt;</t>
        </r>
      </text>
    </comment>
    <comment ref="C29" authorId="4">
      <text>
        <r>
          <rPr>
            <sz val="8"/>
            <color indexed="81"/>
            <rFont val="Tahoma"/>
            <family val="2"/>
            <charset val="204"/>
          </rPr>
          <t xml:space="preserve"> &lt;Количество всего (физ. объем) по позиции&gt;
&lt;Формула расчета физ. объема&gt;
&lt;Нормы НР 2001г. по позиции&gt;
&lt;Нормы СП 2001г. по позиции&gt;</t>
        </r>
      </text>
    </comment>
    <comment ref="D29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&lt;ПЗ по позиции на единицу в базисных ценах с учетом всех к-тов&gt;</t>
        </r>
      </text>
    </comment>
    <comment ref="E29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&lt;ОЗП по позиции на единицу в базисных ценах с учетом всех к-тов&gt;
_____
&lt;МАТ по позиции на единицу в базисных ценах с учетом всех к-тов&gt;
</t>
        </r>
      </text>
    </comment>
    <comment ref="F29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&lt;ЭММ по позиции на единицу в базисных ценах с учетом всех к-тов&gt;
_____
&lt;ЗПМ по позиции на единицу в базисных ценах с учетом всех к-тов&gt;
</t>
        </r>
      </text>
    </comment>
    <comment ref="G29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ПЗ на физобъем по позиции в базисных ценах&gt;
&lt;Сумма НР по позиции при расчете в базисных ценах&gt;
&lt;Сумма СП по позиции при расчете в базисных ценах&gt;</t>
        </r>
      </text>
    </comment>
    <comment ref="H29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ОЗП на физобъем по позиции в базисных ценах&gt;
_____
&lt;ИТОГО МАТ на физобъем по позиции в базисных ценах&gt;
</t>
        </r>
      </text>
    </comment>
    <comment ref="I29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ЭММ на физобъем по позиции в базисных ценах&gt;
_____
&lt;ИТОГО ЗПМ на физобъем по позиции в базисных ценах&gt;
</t>
        </r>
      </text>
    </comment>
    <comment ref="J29" authorId="4">
      <text>
        <r>
          <rPr>
            <sz val="8"/>
            <color indexed="81"/>
            <rFont val="Tahoma"/>
            <family val="2"/>
            <charset val="204"/>
          </rPr>
          <t xml:space="preserve"> &lt;ИТОГО ПЗ по позиции в текущих ценах&gt;
&lt;Сумма НР по позиции при расчете в текущих ценах (ресурсный расчет)&gt;
&lt;Сумма СП по позиции при расчете в текущих ценах (ресурсный расчет)&gt;</t>
        </r>
      </text>
    </comment>
    <comment ref="K29" authorId="4">
      <text>
        <r>
          <rPr>
            <sz val="8"/>
            <color indexed="81"/>
            <rFont val="Tahoma"/>
            <family val="2"/>
            <charset val="204"/>
          </rPr>
          <t xml:space="preserve"> &lt;ИТОГО ОЗП по позиции в текущих ценах&gt;
_____
&lt;ИТОГО МАТ по позиции в текущих ценах&gt;
</t>
        </r>
      </text>
    </comment>
    <comment ref="U29" authorId="4">
      <text>
        <r>
          <rPr>
            <sz val="8"/>
            <color indexed="81"/>
            <rFont val="Tahoma"/>
            <family val="2"/>
            <charset val="204"/>
          </rPr>
          <t xml:space="preserve"> &lt;ИТОГО ЭММ по позиции в текущих ценах&gt;
_____
&lt;ИТОГО ЗПМ по позиции в текущих ценах&gt;
</t>
        </r>
      </text>
    </comment>
    <comment ref="A76" authorId="4">
      <text>
        <r>
          <rPr>
            <sz val="8"/>
            <color indexed="81"/>
            <rFont val="Tahoma"/>
            <family val="2"/>
            <charset val="204"/>
          </rPr>
          <t xml:space="preserve"> &lt;Текстовая часть (итоги)&gt;</t>
        </r>
      </text>
    </comment>
    <comment ref="G76" authorId="4">
      <text>
        <r>
          <rPr>
            <sz val="8"/>
            <color indexed="81"/>
            <rFont val="Tahoma"/>
            <family val="2"/>
            <charset val="204"/>
          </rPr>
          <t xml:space="preserve"> &lt;Прямые затраты в базисных ценах (итоги)&gt;</t>
        </r>
      </text>
    </comment>
    <comment ref="H76" authorId="4">
      <text>
        <r>
          <rPr>
            <sz val="8"/>
            <color indexed="81"/>
            <rFont val="Tahoma"/>
            <family val="2"/>
            <charset val="204"/>
          </rPr>
          <t xml:space="preserve"> &lt;З/п основных рабочих (итоги)&gt;
_____
&lt;Материалы (итоги)&gt;</t>
        </r>
      </text>
    </comment>
    <comment ref="I76" authorId="4">
      <text>
        <r>
          <rPr>
            <sz val="8"/>
            <color indexed="81"/>
            <rFont val="Tahoma"/>
            <family val="2"/>
            <charset val="204"/>
          </rPr>
          <t xml:space="preserve"> &lt;Эксплуатация машин (итоги)&gt;
_____
&lt;З/п машинистов (итоги)&gt;</t>
        </r>
      </text>
    </comment>
    <comment ref="J76" authorId="4">
      <text>
        <r>
          <rPr>
            <sz val="8"/>
            <color indexed="81"/>
            <rFont val="Tahoma"/>
            <family val="2"/>
            <charset val="204"/>
          </rPr>
          <t xml:space="preserve"> &lt;Прямые затраты в тек.ценах (итоги)&gt;</t>
        </r>
      </text>
    </comment>
    <comment ref="K76" authorId="4">
      <text>
        <r>
          <rPr>
            <sz val="8"/>
            <color indexed="81"/>
            <rFont val="Tahoma"/>
            <family val="2"/>
            <charset val="204"/>
          </rPr>
          <t xml:space="preserve"> &lt;З/п основных рабочих в тек.ценах (итоги)&gt;
_____
&lt;Материалы в тек.ценах (итоги)&gt;</t>
        </r>
      </text>
    </comment>
    <comment ref="U76" authorId="4">
      <text>
        <r>
          <rPr>
            <sz val="8"/>
            <color indexed="81"/>
            <rFont val="Tahoma"/>
            <family val="2"/>
            <charset val="204"/>
          </rPr>
          <t xml:space="preserve"> &lt;Эксплуатация машин в тек.ценах (итоги)&gt;
_____
&lt;З/п машинистов в тек.ценах (итоги)&gt;</t>
        </r>
      </text>
    </comment>
    <comment ref="A97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300 атрибут 970 значение&gt; _________________ /&lt;подпись 300 значение&gt;/</t>
        </r>
      </text>
    </comment>
    <comment ref="A100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310 атрибут 970 значение&gt; _________________ /&lt;подпись 310 значение&gt;/</t>
        </r>
      </text>
    </comment>
  </commentList>
</comments>
</file>

<file path=xl/comments2.xml><?xml version="1.0" encoding="utf-8"?>
<comments xmlns="http://schemas.openxmlformats.org/spreadsheetml/2006/main">
  <authors>
    <author>&lt;&gt;</author>
    <author>YuKazaeva</author>
    <author>Сергей</author>
    <author>Alex</author>
    <author>onikitina</author>
  </authors>
  <commentList>
    <comment ref="A2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стройки&gt;</t>
        </r>
      </text>
    </comment>
    <comment ref="A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объекта&gt;</t>
        </r>
      </text>
    </comment>
    <comment ref="A5" authorId="2">
      <text>
        <r>
          <rPr>
            <sz val="8"/>
            <color indexed="81"/>
            <rFont val="Tahoma"/>
            <family val="2"/>
            <charset val="204"/>
          </rPr>
          <t xml:space="preserve"> &lt;Индекс/ЛН локальной сметы&gt;</t>
        </r>
      </text>
    </comment>
    <comment ref="A7" authorId="2">
      <text>
        <r>
          <rPr>
            <sz val="8"/>
            <color indexed="81"/>
            <rFont val="Tahoma"/>
            <family val="2"/>
            <charset val="204"/>
          </rPr>
          <t xml:space="preserve"> на &lt;Наименование локальной сметы&gt;</t>
        </r>
      </text>
    </comment>
    <comment ref="A8" authorId="2">
      <text>
        <r>
          <rPr>
            <sz val="8"/>
            <color indexed="81"/>
            <rFont val="Tahoma"/>
            <family val="2"/>
            <charset val="204"/>
          </rPr>
          <t xml:space="preserve"> &lt;Основание&gt;</t>
        </r>
      </text>
    </comment>
    <comment ref="G1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по расчету&gt;/1000</t>
        </r>
      </text>
    </comment>
    <comment ref="J1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по расчету&gt;/1000</t>
        </r>
      </text>
    </comment>
    <comment ref="G12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Оборудование&gt;/1000</t>
        </r>
      </text>
    </comment>
    <comment ref="J12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Оборудование&gt;/1000</t>
        </r>
      </text>
    </comment>
    <comment ref="G1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Монтажные работы &gt;/1000</t>
        </r>
      </text>
    </comment>
    <comment ref="J1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Монтажные работы &gt;/1000</t>
        </r>
      </text>
    </comment>
    <comment ref="L14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ОЗП&gt;</t>
        </r>
      </text>
    </comment>
    <comment ref="O14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 с коэф. к итогам&gt;</t>
        </r>
      </text>
    </comment>
    <comment ref="P14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 с коэф. к итогам&gt;</t>
        </r>
      </text>
    </comment>
    <comment ref="G1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ФОТ с индексами&gt;/1000</t>
        </r>
      </text>
    </comment>
    <comment ref="J1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ФОТ с индексами&gt;/1000</t>
        </r>
      </text>
    </comment>
    <comment ref="L1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ОЗП&gt;</t>
        </r>
      </text>
    </comment>
    <comment ref="O1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 с коэф. к итогам&gt;</t>
        </r>
      </text>
    </comment>
    <comment ref="P1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 с коэф. к итогам&gt;</t>
        </r>
      </text>
    </comment>
    <comment ref="L16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ЗПМ&gt;</t>
        </r>
      </text>
    </comment>
    <comment ref="L17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ЗПМ&gt;</t>
        </r>
      </text>
    </comment>
    <comment ref="L18" authorId="2">
      <text>
        <r>
          <rPr>
            <sz val="8"/>
            <color indexed="81"/>
            <rFont val="Tahoma"/>
            <family val="2"/>
            <charset val="204"/>
          </rPr>
          <t xml:space="preserve"> &lt;Отчетный период (учет выполненных работ)&gt;</t>
        </r>
      </text>
    </comment>
    <comment ref="A23" authorId="2">
      <text>
        <r>
          <rPr>
            <sz val="8"/>
            <color indexed="81"/>
            <rFont val="Tahoma"/>
            <family val="2"/>
            <charset val="204"/>
          </rPr>
          <t xml:space="preserve"> &lt;Номер ресурса п.п.&gt;</t>
        </r>
      </text>
    </comment>
    <comment ref="B23" authorId="2">
      <text>
        <r>
          <rPr>
            <sz val="8"/>
            <color indexed="81"/>
            <rFont val="Tahoma"/>
            <family val="2"/>
            <charset val="204"/>
          </rPr>
          <t xml:space="preserve"> &lt;Код ресурса&gt;</t>
        </r>
      </text>
    </comment>
    <comment ref="C23" authorId="2">
      <text>
        <r>
          <rPr>
            <sz val="8"/>
            <color indexed="81"/>
            <rFont val="Tahoma"/>
            <family val="2"/>
            <charset val="204"/>
          </rPr>
          <t xml:space="preserve"> &lt;Наименование ресурса &gt;</t>
        </r>
      </text>
    </comment>
    <comment ref="D23" authorId="2">
      <text>
        <r>
          <rPr>
            <sz val="8"/>
            <color indexed="81"/>
            <rFont val="Tahoma"/>
            <family val="2"/>
            <charset val="204"/>
          </rPr>
          <t xml:space="preserve"> &lt;Единица измерения ресурса&gt;
&lt;Количество машиночасов на единицу по позиции&gt;</t>
        </r>
      </text>
    </comment>
    <comment ref="E23" authorId="2">
      <text>
        <r>
          <rPr>
            <sz val="8"/>
            <color indexed="81"/>
            <rFont val="Tahoma"/>
            <family val="2"/>
            <charset val="204"/>
          </rPr>
          <t xml:space="preserve"> &lt;Общее количество ресурса&gt;</t>
        </r>
      </text>
    </comment>
    <comment ref="F23" authorId="2">
      <text>
        <r>
          <rPr>
            <sz val="8"/>
            <color indexed="81"/>
            <rFont val="Tahoma"/>
            <family val="2"/>
            <charset val="204"/>
          </rPr>
          <t xml:space="preserve"> &lt;Сметная базисная цена ресурса (на ед. измерения)&gt;
&lt;Формула базисной цены единицы ПЗ&gt;</t>
        </r>
      </text>
    </comment>
    <comment ref="G23" authorId="2">
      <text>
        <r>
          <rPr>
            <sz val="8"/>
            <color indexed="81"/>
            <rFont val="Tahoma"/>
            <family val="2"/>
            <charset val="204"/>
          </rPr>
          <t xml:space="preserve"> &lt;Сметная базисная цена ресурса (на физ. объем)&gt;</t>
        </r>
      </text>
    </comment>
    <comment ref="H23" authorId="2">
      <text>
        <r>
          <rPr>
            <sz val="8"/>
            <color indexed="81"/>
            <rFont val="Tahoma"/>
            <family val="2"/>
            <charset val="204"/>
          </rPr>
          <t xml:space="preserve"> &lt;Оптовая цена единицы&gt;</t>
        </r>
      </text>
    </comment>
    <comment ref="I23" authorId="2">
      <text>
        <r>
          <rPr>
            <sz val="8"/>
            <color indexed="81"/>
            <rFont val="Tahoma"/>
            <family val="2"/>
            <charset val="204"/>
          </rPr>
          <t xml:space="preserve"> &lt;Оптовая цена всего&gt;</t>
        </r>
      </text>
    </comment>
    <comment ref="J23" authorId="2">
      <text>
        <r>
          <rPr>
            <sz val="8"/>
            <color indexed="81"/>
            <rFont val="Tahoma"/>
            <family val="2"/>
            <charset val="204"/>
          </rPr>
          <t xml:space="preserve"> &lt;Сметная текущая цена ресурса (на ед. измерения)&gt;
&lt;Формула текущей цены единицы ПЗ&gt;</t>
        </r>
      </text>
    </comment>
    <comment ref="K23" authorId="2">
      <text>
        <r>
          <rPr>
            <sz val="8"/>
            <color indexed="81"/>
            <rFont val="Tahoma"/>
            <family val="2"/>
            <charset val="204"/>
          </rPr>
          <t xml:space="preserve"> &lt;Сметная текущая цена ресурса (на физ. объем)&gt;</t>
        </r>
      </text>
    </comment>
    <comment ref="M23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=IF(ISNUMBER(R[0]C[-2]/R[0]C[-6]),IF(NOT(R[0]C[-2]/R[0]C[-6]=0),R[0]C[-2]/R[0]C[-6], " "), " ")&lt;Пустой идентификатор&gt;</t>
        </r>
      </text>
    </comment>
    <comment ref="N23" authorId="2">
      <text>
        <r>
          <rPr>
            <sz val="8"/>
            <color indexed="81"/>
            <rFont val="Tahoma"/>
            <family val="2"/>
            <charset val="204"/>
          </rPr>
          <t xml:space="preserve"> &lt;Обоснование текущей цены ресурса&gt;</t>
        </r>
      </text>
    </comment>
    <comment ref="A81" authorId="2">
      <text>
        <r>
          <rPr>
            <sz val="8"/>
            <color indexed="81"/>
            <rFont val="Tahoma"/>
            <family val="2"/>
            <charset val="204"/>
          </rPr>
          <t xml:space="preserve"> &lt;Текстовая часть (итоги)&gt;</t>
        </r>
      </text>
    </comment>
    <comment ref="G81" authorId="2">
      <text>
        <r>
          <rPr>
            <sz val="8"/>
            <color indexed="81"/>
            <rFont val="Tahoma"/>
            <family val="2"/>
            <charset val="204"/>
          </rPr>
          <t xml:space="preserve"> &lt;Прямые затраты в базисных ценах (итоги)&gt;</t>
        </r>
      </text>
    </comment>
    <comment ref="K81" authorId="2">
      <text>
        <r>
          <rPr>
            <sz val="8"/>
            <color indexed="81"/>
            <rFont val="Tahoma"/>
            <family val="2"/>
            <charset val="204"/>
          </rPr>
          <t xml:space="preserve"> &lt;Прямые затраты в тек.ценах (итоги)&gt;</t>
        </r>
      </text>
    </comment>
    <comment ref="M8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=IF(ISNUMBER(INDIRECT("K" &amp; ROW())/INDIRECT("G" &amp; ROW())),INDIRECT("K" &amp; ROW())/INDIRECT("G" &amp; ROW()), " ")&lt;Пустой идентификатор&gt;</t>
        </r>
      </text>
    </comment>
    <comment ref="N81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&lt;Пустой идентификатор&gt;</t>
        </r>
      </text>
    </comment>
    <comment ref="A8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300 атрибут 970 значение&gt; _________________ /&lt;подпись 300 значение&gt;/</t>
        </r>
      </text>
    </comment>
    <comment ref="A8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310 атрибут 970 значение&gt; _________________ /&lt;подпись 310 значение&gt;/</t>
        </r>
      </text>
    </comment>
  </commentList>
</comments>
</file>

<file path=xl/sharedStrings.xml><?xml version="1.0" encoding="utf-8"?>
<sst xmlns="http://schemas.openxmlformats.org/spreadsheetml/2006/main" count="478" uniqueCount="323">
  <si>
    <t>Код ресурса</t>
  </si>
  <si>
    <t>Всего</t>
  </si>
  <si>
    <t>Сметная стоимость:</t>
  </si>
  <si>
    <t>тыс. руб.</t>
  </si>
  <si>
    <t>Hормативная трудоемкость:</t>
  </si>
  <si>
    <t>тыс.чел.ч</t>
  </si>
  <si>
    <t>Сметная заработная плата:</t>
  </si>
  <si>
    <t>№ пп</t>
  </si>
  <si>
    <t>Код норматива,  
Наименование,  
Единица измерения</t>
  </si>
  <si>
    <t>Объем</t>
  </si>
  <si>
    <t>Базисная стоимость за единицу</t>
  </si>
  <si>
    <t>Базисная стоимость всего</t>
  </si>
  <si>
    <t>Текущая стоимость всего</t>
  </si>
  <si>
    <t>Осн. З/п</t>
  </si>
  <si>
    <t>Эксп.</t>
  </si>
  <si>
    <t>Материал</t>
  </si>
  <si>
    <t>В т.ч. з/п</t>
  </si>
  <si>
    <t>базисная цена</t>
  </si>
  <si>
    <t>текущая цена</t>
  </si>
  <si>
    <t>Наименование</t>
  </si>
  <si>
    <t>Единица измерения</t>
  </si>
  <si>
    <t>Количество единиц по проектным данным</t>
  </si>
  <si>
    <t>Сметная стоимость в базисных ценах (руб.)</t>
  </si>
  <si>
    <t>Стоимость в текущих ценах (руб.)</t>
  </si>
  <si>
    <t>Индекс для смт. цен</t>
  </si>
  <si>
    <t>Обоснование</t>
  </si>
  <si>
    <t>Отпускная</t>
  </si>
  <si>
    <t>Сметная</t>
  </si>
  <si>
    <t>на ед. изм.</t>
  </si>
  <si>
    <t>общая</t>
  </si>
  <si>
    <t>Кол-во механизаторов</t>
  </si>
  <si>
    <t>(локальная смета)</t>
  </si>
  <si>
    <t>(локальный сметный расчет)</t>
  </si>
  <si>
    <t>в т.ч. оборудование</t>
  </si>
  <si>
    <t>монтажных работ</t>
  </si>
  <si>
    <t xml:space="preserve">ЛОКАЛЬНЫЙ РЕСУРСНЫЙ СМЕТНЫЙ РАСЧЕТ </t>
  </si>
  <si>
    <t xml:space="preserve">УТВЕРЖДАЮ </t>
  </si>
  <si>
    <t>СОГЛАСОВАНО</t>
  </si>
  <si>
    <t>"___" ____________ 20___ г.</t>
  </si>
  <si>
    <t>"___" _____________ 20___ г.</t>
  </si>
  <si>
    <t xml:space="preserve">  </t>
  </si>
  <si>
    <t>_________________ //</t>
  </si>
  <si>
    <t>Составил:  _________________ //</t>
  </si>
  <si>
    <t>Проверил:  _________________ //</t>
  </si>
  <si>
    <t xml:space="preserve">Раздел 1. </t>
  </si>
  <si>
    <t>ТЕРр56-1-1
Демонтаж оконных коробок: в каменных стенах с отбивкой штукатурки в откосах
100 коробок</t>
  </si>
  <si>
    <t>118,76
_____
29,07</t>
  </si>
  <si>
    <t>7
_____
2</t>
  </si>
  <si>
    <t>49
_____
24</t>
  </si>
  <si>
    <t>Накладные расходы от ФОТ(1100 руб.)</t>
  </si>
  <si>
    <t>82%*0,85</t>
  </si>
  <si>
    <t>Сметная прибыль от ФОТ(1100 руб.)</t>
  </si>
  <si>
    <t>62%*0,8</t>
  </si>
  <si>
    <t>Всего с НР и СП</t>
  </si>
  <si>
    <t/>
  </si>
  <si>
    <t>ТЕРр56-2-2
Снятие оконных переплетов: остекленных
100 м2 оконных переплетов</t>
  </si>
  <si>
    <t>31,37
_____
15,19</t>
  </si>
  <si>
    <t>4
_____
2</t>
  </si>
  <si>
    <t>33
_____
27</t>
  </si>
  <si>
    <t>Накладные расходы от ФОТ(859 руб.)</t>
  </si>
  <si>
    <t>Сметная прибыль от ФОТ(859 руб.)</t>
  </si>
  <si>
    <t>ТЕРр56-3-1
Снятие подоконных досок: бетонных и мозаичных
100 м2</t>
  </si>
  <si>
    <t>103,7
_____
19,21</t>
  </si>
  <si>
    <t>2
_____
1</t>
  </si>
  <si>
    <t>18
_____
7</t>
  </si>
  <si>
    <t>Накладные расходы от ФОТ(960 руб.)</t>
  </si>
  <si>
    <t>Сметная прибыль от ФОТ(960 руб.)</t>
  </si>
  <si>
    <t>ТЕР10-01-034-05
Установка в жилых и общественных зданиях оконных блоков из ПВХ профилей: поворотных (откидных, поворотно-откидных) с площадью проема до 2 м2 двухстворчатых
(ОЗП=1,15; ЭМ=1,25 к расх.; ЗПМ=1,25; ТЗ=1,15; ТЗМ=1,25)
100 м2 проемов</t>
  </si>
  <si>
    <t>2383,29
_____
12746,38</t>
  </si>
  <si>
    <t>689,8
_____
35,93</t>
  </si>
  <si>
    <t>315
_____
1682</t>
  </si>
  <si>
    <t>91
_____
5</t>
  </si>
  <si>
    <t>4241
_____
7318</t>
  </si>
  <si>
    <t>529
_____
64</t>
  </si>
  <si>
    <t>Накладные расходы от ФОТ(4305 руб.)</t>
  </si>
  <si>
    <t>118%*(0,9*0,85)</t>
  </si>
  <si>
    <t>Сметная прибыль от ФОТ(4305 руб.)</t>
  </si>
  <si>
    <t>63%*(0,85*0,8)</t>
  </si>
  <si>
    <t>ТССЦ-203-0998
Блок оконный пластиковый двустворчатый, с глухой и поворотно-откидной створкой, двухкамерным стеклопакетом (32 мм), площадью до 2 м2
м2</t>
  </si>
  <si>
    <t xml:space="preserve">
_____
1316,31</t>
  </si>
  <si>
    <t xml:space="preserve">
_____
17375</t>
  </si>
  <si>
    <t xml:space="preserve">
_____
39260</t>
  </si>
  <si>
    <t>ТЕР10-01-035-01
Установка подоконных досок из ПВХ: в каменных стенах толщиной до 0,51 м
(ОЗП=1,15; ЭМ=1,25 к расх.; ЗПМ=1,25; ТЗ=1,15; ТЗМ=1,25)
100 п.м</t>
  </si>
  <si>
    <t>262,69
_____
4042,57</t>
  </si>
  <si>
    <t>21,04
_____
0,81</t>
  </si>
  <si>
    <t>17
_____
268</t>
  </si>
  <si>
    <t>234
_____
1099</t>
  </si>
  <si>
    <t>9
_____
1</t>
  </si>
  <si>
    <t>Накладные расходы от ФОТ(235 руб.)</t>
  </si>
  <si>
    <t>Сметная прибыль от ФОТ(235 руб.)</t>
  </si>
  <si>
    <t>ТССЦ-101-2908
Доски подоконные ПВХ, шириной 400 мм
м</t>
  </si>
  <si>
    <t xml:space="preserve">
_____
256</t>
  </si>
  <si>
    <t xml:space="preserve">
_____
1690</t>
  </si>
  <si>
    <t xml:space="preserve">
_____
1575</t>
  </si>
  <si>
    <t>ТЕРр58-20-1
Смена обделок из листовой стали (поясков, сандриков, отливов, карнизов) шириной: до 0,4 м
100 м</t>
  </si>
  <si>
    <t>446,4
_____
2267,22</t>
  </si>
  <si>
    <t>6,83
_____
1,31</t>
  </si>
  <si>
    <t>27
_____
136</t>
  </si>
  <si>
    <t>361
_____
626</t>
  </si>
  <si>
    <t>3
_____
1</t>
  </si>
  <si>
    <t>Накладные расходы от ФОТ(362 руб.)</t>
  </si>
  <si>
    <t>83%*0,85</t>
  </si>
  <si>
    <t>Сметная прибыль от ФОТ(362 руб.)</t>
  </si>
  <si>
    <t>65%*0,8</t>
  </si>
  <si>
    <t>ТЕР15-01-050-04
Облицовка оконных и дверных откосов декоративным бумажно-слоистым пластиком или листами из синтетических материалов на клее
(ОЗП=1,15; ЭМ=1,25 к расх.; ЗПМ=1,25; ТЗ=1,15; ТЗМ=1,25)
100 м2 облицовки</t>
  </si>
  <si>
    <t>2222,63
_____
569,86</t>
  </si>
  <si>
    <t>68,2
_____
1,64</t>
  </si>
  <si>
    <t>247
_____
63</t>
  </si>
  <si>
    <t>3326
_____
160</t>
  </si>
  <si>
    <t>46
_____
2</t>
  </si>
  <si>
    <t>Накладные расходы от ФОТ(3328 руб.)</t>
  </si>
  <si>
    <t>105%*(0,9*0,85)</t>
  </si>
  <si>
    <t>Сметная прибыль от ФОТ(3328 руб.)</t>
  </si>
  <si>
    <t>55%*(0,85*0,8)</t>
  </si>
  <si>
    <t>ТССЦ-101-3433
Панели декоративные пластиковые «Кронапласт», размером 2700х370х8 мм
м2</t>
  </si>
  <si>
    <t xml:space="preserve">
_____
66,63</t>
  </si>
  <si>
    <t xml:space="preserve">
_____
777</t>
  </si>
  <si>
    <t xml:space="preserve">
_____
1651</t>
  </si>
  <si>
    <t>ТЕР10-01-036-01
Установка уголков ПВХ на клее
(ОЗП=1,15; ЭМ=1,25 к расх.; ЗПМ=1,25; ТЗ=1,15; ТЗМ=1,25)
100 п. м
100,07 = 320,07 - 100 x 2,20</t>
  </si>
  <si>
    <t>83,06
_____
27,84</t>
  </si>
  <si>
    <t>27
_____
9</t>
  </si>
  <si>
    <t>363
_____
47</t>
  </si>
  <si>
    <t>Накладные расходы от ФОТ(363 руб.)</t>
  </si>
  <si>
    <t>Сметная прибыль от ФОТ(363 руб.)</t>
  </si>
  <si>
    <t>ТССЦ-101-5959
Уголок ПВХ, размером 30х30 мм
п.м</t>
  </si>
  <si>
    <t xml:space="preserve">
_____
2,66</t>
  </si>
  <si>
    <t xml:space="preserve">
_____
86</t>
  </si>
  <si>
    <t xml:space="preserve">
_____
203</t>
  </si>
  <si>
    <t>ТЕР10-01-060-01
Установка и крепление наличников
(ОЗП=1,15; ЭМ=1,25 к расх.; ЗПМ=1,25; ТЗ=1,15; ТЗМ=1,25)
100 м коробок блоков</t>
  </si>
  <si>
    <t>92,9
_____
6,52</t>
  </si>
  <si>
    <t>30
_____
2</t>
  </si>
  <si>
    <t>406
_____
12</t>
  </si>
  <si>
    <t>Накладные расходы от ФОТ(406 руб.)</t>
  </si>
  <si>
    <t>Сметная прибыль от ФОТ(406 руб.)</t>
  </si>
  <si>
    <t>ТССЦ-101-3009
Наличники из ПВХ, шириной 60 мм
м</t>
  </si>
  <si>
    <t xml:space="preserve">
_____
23,53</t>
  </si>
  <si>
    <t xml:space="preserve">
_____
854</t>
  </si>
  <si>
    <t xml:space="preserve">
_____
2227</t>
  </si>
  <si>
    <t>ТССЦпг-01-01-01-041
Погрузочные работы при автомобильных перевозках: мусора строительного с погрузкой вручную
1 т груза</t>
  </si>
  <si>
    <t>ТССЦпг-03-21-01-030
Перевозка грузов автомобилями-самосвалами грузоподъемностью 10 т, работающих вне карьера, на расстояние: до 30 км I класс груза
1 т груза</t>
  </si>
  <si>
    <t>Итого прямые затраты по смете</t>
  </si>
  <si>
    <t>876
_____
22942</t>
  </si>
  <si>
    <t>211
_____
10</t>
  </si>
  <si>
    <t>11792
_____
54178</t>
  </si>
  <si>
    <t>1423
_____
126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</si>
  <si>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</si>
  <si>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</si>
  <si>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</si>
  <si>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</si>
  <si>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</si>
  <si>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</si>
  <si>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>ВСЕГО по смете</t>
  </si>
  <si>
    <t xml:space="preserve">    Проемы (ремонтно-строительные)</t>
  </si>
  <si>
    <t xml:space="preserve">    Деревянные конструкции</t>
  </si>
  <si>
    <t xml:space="preserve">    Крыши, кровли (ремонтно-строительные)</t>
  </si>
  <si>
    <t xml:space="preserve">    Отделочные работы</t>
  </si>
  <si>
    <t xml:space="preserve">    Погрузо-разгрузочные работы</t>
  </si>
  <si>
    <t xml:space="preserve">    Перевозка грузов автотранспортом</t>
  </si>
  <si>
    <t xml:space="preserve">    Итого</t>
  </si>
  <si>
    <t xml:space="preserve">    НДС 20%</t>
  </si>
  <si>
    <t xml:space="preserve">    ВСЕГО по смете</t>
  </si>
  <si>
    <t>Ресурсы подрядчика</t>
  </si>
  <si>
    <t xml:space="preserve">          Трудозатраты</t>
  </si>
  <si>
    <t>1-1-8</t>
  </si>
  <si>
    <t>Рабочий строитель (ср 1,8)</t>
  </si>
  <si>
    <t xml:space="preserve">чел.-ч
</t>
  </si>
  <si>
    <t xml:space="preserve">9,71
</t>
  </si>
  <si>
    <t xml:space="preserve">130,94
</t>
  </si>
  <si>
    <t>1-2-3</t>
  </si>
  <si>
    <t>Рабочий строитель (ср 2,3)</t>
  </si>
  <si>
    <t xml:space="preserve">10,14
</t>
  </si>
  <si>
    <t xml:space="preserve">136,68
</t>
  </si>
  <si>
    <t>1-2-5</t>
  </si>
  <si>
    <t>Рабочий строитель (ср 2,5)</t>
  </si>
  <si>
    <t xml:space="preserve">10,33
</t>
  </si>
  <si>
    <t xml:space="preserve">139,3
</t>
  </si>
  <si>
    <t>1-3-0</t>
  </si>
  <si>
    <t>Рабочий строитель (ср 3)</t>
  </si>
  <si>
    <t xml:space="preserve">10,78
</t>
  </si>
  <si>
    <t xml:space="preserve">145,37
</t>
  </si>
  <si>
    <t>1-3-2</t>
  </si>
  <si>
    <t>Рабочий строитель (ср 3,2)</t>
  </si>
  <si>
    <t xml:space="preserve">11,05
</t>
  </si>
  <si>
    <t xml:space="preserve">148,97
</t>
  </si>
  <si>
    <t>1-3-6</t>
  </si>
  <si>
    <t>Рабочий строитель (ср 3,6)</t>
  </si>
  <si>
    <t xml:space="preserve">11,61
</t>
  </si>
  <si>
    <t xml:space="preserve">156,51
</t>
  </si>
  <si>
    <t>Затраты труда машинистов</t>
  </si>
  <si>
    <t xml:space="preserve">
</t>
  </si>
  <si>
    <t>Итого по трудовым ресурсам</t>
  </si>
  <si>
    <t xml:space="preserve">руб
</t>
  </si>
  <si>
    <t xml:space="preserve">          Машины и механизмы</t>
  </si>
  <si>
    <t>Подъемники грузоподъемностью до 500 кг одномачтовые, высота подъема 45 м</t>
  </si>
  <si>
    <t xml:space="preserve">маш.час
</t>
  </si>
  <si>
    <t xml:space="preserve">33,73
</t>
  </si>
  <si>
    <t xml:space="preserve">267,6
</t>
  </si>
  <si>
    <t>ЧелСЦена, май 2019 г., ч.2</t>
  </si>
  <si>
    <t>Компрессоры передвижные с двигателем внутреннего сгорания давлением до 686 кПа (7 ат), производительность до 5 м3/мин</t>
  </si>
  <si>
    <t xml:space="preserve">62,75
</t>
  </si>
  <si>
    <t xml:space="preserve">421
</t>
  </si>
  <si>
    <t>МТРиЭ ЧО, пост. от 06.05.2019 № 36/11</t>
  </si>
  <si>
    <t>Шуруповерт</t>
  </si>
  <si>
    <t xml:space="preserve">3,01
</t>
  </si>
  <si>
    <t xml:space="preserve">14
</t>
  </si>
  <si>
    <t>Молотки при работе от передвижных компрессорных станций отбойные пневматические</t>
  </si>
  <si>
    <t xml:space="preserve">1,44
</t>
  </si>
  <si>
    <t xml:space="preserve">5
</t>
  </si>
  <si>
    <t>МТРиЭ ЧО, пост. от 06.05.2019 № 36/11   (330803-1)</t>
  </si>
  <si>
    <t>Перфораторы электрические</t>
  </si>
  <si>
    <t xml:space="preserve">2,15
</t>
  </si>
  <si>
    <t xml:space="preserve">8
</t>
  </si>
  <si>
    <t>Пила дисковая электрическая</t>
  </si>
  <si>
    <t xml:space="preserve">1
</t>
  </si>
  <si>
    <t>Автомобили бортовые, грузоподъемность до 5 т</t>
  </si>
  <si>
    <t xml:space="preserve">103,2
</t>
  </si>
  <si>
    <t xml:space="preserve">622
</t>
  </si>
  <si>
    <t>Итого по строительным машинам</t>
  </si>
  <si>
    <t xml:space="preserve">          Материалы</t>
  </si>
  <si>
    <t>101-0794</t>
  </si>
  <si>
    <t>Проволока канатная оцинкованная, диаметром 2,6 мм</t>
  </si>
  <si>
    <t xml:space="preserve">т
</t>
  </si>
  <si>
    <t xml:space="preserve">10490
</t>
  </si>
  <si>
    <t xml:space="preserve">91295,78
</t>
  </si>
  <si>
    <t>К=1,1 МТРиЭ ЧО, Пост.от 06.05.2019 г. №36/11</t>
  </si>
  <si>
    <t>101-1757</t>
  </si>
  <si>
    <t>Ветошь</t>
  </si>
  <si>
    <t xml:space="preserve">кг
</t>
  </si>
  <si>
    <t xml:space="preserve">7,02
</t>
  </si>
  <si>
    <t xml:space="preserve">39,35
</t>
  </si>
  <si>
    <t>26.10.030</t>
  </si>
  <si>
    <t>101-1805</t>
  </si>
  <si>
    <t>Гвозди строительные</t>
  </si>
  <si>
    <t xml:space="preserve">9190
</t>
  </si>
  <si>
    <t xml:space="preserve">53850,78
</t>
  </si>
  <si>
    <t>МТРиЭ ЧО, Пост.от 06.05.2019 г. №36/11, п.144</t>
  </si>
  <si>
    <t>101-1875</t>
  </si>
  <si>
    <t>Сталь листовая оцинкованная толщиной листа 0,7 мм</t>
  </si>
  <si>
    <t xml:space="preserve">11780
</t>
  </si>
  <si>
    <t xml:space="preserve">52583,95
</t>
  </si>
  <si>
    <t>МТРиЭ ЧО, Пост.от 06.05.2019 г. №36/11, п.148</t>
  </si>
  <si>
    <t>101-2052</t>
  </si>
  <si>
    <t>Лента бутиловая</t>
  </si>
  <si>
    <t xml:space="preserve">м
</t>
  </si>
  <si>
    <t xml:space="preserve">8,76
</t>
  </si>
  <si>
    <t xml:space="preserve">42,75
</t>
  </si>
  <si>
    <t>Среднее (10.02.1995, 11.08.050, Среднее (11.08.050.5,11.08.050.6,11.08.050.7))</t>
  </si>
  <si>
    <t>101-2054</t>
  </si>
  <si>
    <t>Лента бутиловая диффузионная</t>
  </si>
  <si>
    <t xml:space="preserve">9,84
</t>
  </si>
  <si>
    <t>101-2388</t>
  </si>
  <si>
    <t>Герметик пенополиуретановый (пена монтажная) типа Makrofleks, Soudal в баллонах по 750 мл</t>
  </si>
  <si>
    <t xml:space="preserve">шт.
</t>
  </si>
  <si>
    <t xml:space="preserve">67,89
</t>
  </si>
  <si>
    <t xml:space="preserve">275,87
</t>
  </si>
  <si>
    <t>Среднее (10.01.420,10.01.421,10.01.4221,10.01.423)</t>
  </si>
  <si>
    <t>101-2434</t>
  </si>
  <si>
    <t>Клей ПВА</t>
  </si>
  <si>
    <t xml:space="preserve">15,7
</t>
  </si>
  <si>
    <t xml:space="preserve">28,77
</t>
  </si>
  <si>
    <t>11.02.300</t>
  </si>
  <si>
    <t>101-2789</t>
  </si>
  <si>
    <t>Лента ПСУЛ</t>
  </si>
  <si>
    <t xml:space="preserve">7
</t>
  </si>
  <si>
    <t xml:space="preserve">20,6
</t>
  </si>
  <si>
    <t>Среднее (11.08.052, 11.08.053)</t>
  </si>
  <si>
    <t>101-3464</t>
  </si>
  <si>
    <t>Грунтовка масляная BAK-I-V</t>
  </si>
  <si>
    <t xml:space="preserve">10950
</t>
  </si>
  <si>
    <t xml:space="preserve">64128,38
</t>
  </si>
  <si>
    <t>Среднее (14.01.343, 14.01.3435, 11.07.227)</t>
  </si>
  <si>
    <t>101-4173</t>
  </si>
  <si>
    <t>Дюбели монтажные 10х130 (10х132, 10х150) мм</t>
  </si>
  <si>
    <t xml:space="preserve">10 шт.
</t>
  </si>
  <si>
    <t xml:space="preserve">14,12
</t>
  </si>
  <si>
    <t xml:space="preserve">93,15
</t>
  </si>
  <si>
    <t>Среднее (08.05.144, 08.05.145)*10</t>
  </si>
  <si>
    <t>102-0303</t>
  </si>
  <si>
    <t>Клинья пластиковые монтажные</t>
  </si>
  <si>
    <t xml:space="preserve">0,5
</t>
  </si>
  <si>
    <t xml:space="preserve">2,6
</t>
  </si>
  <si>
    <t>09.01.102</t>
  </si>
  <si>
    <t>113-0304</t>
  </si>
  <si>
    <t>Клей резиновый № 88-Н</t>
  </si>
  <si>
    <t xml:space="preserve">34,8
</t>
  </si>
  <si>
    <t xml:space="preserve">181,8
</t>
  </si>
  <si>
    <t>11.02.379</t>
  </si>
  <si>
    <t>ТССЦ-101-2908</t>
  </si>
  <si>
    <t>Доски подоконные ПВХ, шириной 400 мм</t>
  </si>
  <si>
    <t xml:space="preserve">256
</t>
  </si>
  <si>
    <t xml:space="preserve">238,66
</t>
  </si>
  <si>
    <t>МТРиЭ ЧО, Пост.от 06.05.2019 г. №36/11, п.282.7</t>
  </si>
  <si>
    <t>ТССЦ-101-3009</t>
  </si>
  <si>
    <t>Наличники из ПВХ, шириной 60 мм</t>
  </si>
  <si>
    <t xml:space="preserve">23,53
</t>
  </si>
  <si>
    <t xml:space="preserve">61,36
</t>
  </si>
  <si>
    <t>Среднее (11.08.081/2.2*1.3,(11.08.081.2/2.13*1.3)/23.02*25.36)</t>
  </si>
  <si>
    <t>ТССЦ-101-3433</t>
  </si>
  <si>
    <t>Панели декоративные пластиковые «Кронапласт», размером 2700х370х8 мм</t>
  </si>
  <si>
    <t xml:space="preserve">м2
</t>
  </si>
  <si>
    <t xml:space="preserve">66,63
</t>
  </si>
  <si>
    <t xml:space="preserve">141,58
</t>
  </si>
  <si>
    <t>ТССЦ-101-5959</t>
  </si>
  <si>
    <t>Уголок ПВХ, размером 30х30 мм</t>
  </si>
  <si>
    <t xml:space="preserve">п.м
</t>
  </si>
  <si>
    <t xml:space="preserve">2,66
</t>
  </si>
  <si>
    <t xml:space="preserve">6,26
</t>
  </si>
  <si>
    <t>11.08.081.6</t>
  </si>
  <si>
    <t>ТССЦ-203-0998</t>
  </si>
  <si>
    <t>Блок оконный пластиковый двустворчатый, с глухой и поворотно-откидной створкой, двухкамерным стеклопакетом (32 мм), площадью до 2 м2</t>
  </si>
  <si>
    <t xml:space="preserve">1316,31
</t>
  </si>
  <si>
    <t xml:space="preserve">2974,25
</t>
  </si>
  <si>
    <t>МТРиЭ ЧО, Пост.от 06.05.2019 г. №36/11, п.280.1</t>
  </si>
  <si>
    <t>Итого по строительным материалам</t>
  </si>
  <si>
    <t xml:space="preserve"> </t>
  </si>
  <si>
    <t>Стройка:МАОУ СОШ № 108 филиал</t>
  </si>
  <si>
    <t>Объект:ул. Харлова-10</t>
  </si>
  <si>
    <t>Основание:дефектная ведомость</t>
  </si>
  <si>
    <t>на капитальный ремонт по замене оконных блоков</t>
  </si>
  <si>
    <t>ЛОКАЛЬНАЯ СМЕТА № 150</t>
  </si>
  <si>
    <t>Проверил: Заключение № 74-1-1145-19 от 25.09.2019</t>
  </si>
  <si>
    <t xml:space="preserve">       Госэкспертиза Челябинской области</t>
  </si>
  <si>
    <t xml:space="preserve">    Всего по смете с пересчетом в текущие цены 3 квартала 2019 года (82303,00*1,003169572)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</si>
</sst>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i/>
      <sz val="9"/>
      <name val="Arial"/>
      <family val="2"/>
      <charset val="204"/>
    </font>
    <font>
      <sz val="10"/>
      <name val="Arial Cy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3" fillId="0" borderId="1">
      <alignment horizontal="center"/>
    </xf>
    <xf numFmtId="0" fontId="1" fillId="0" borderId="0">
      <alignment vertical="top"/>
    </xf>
    <xf numFmtId="0" fontId="3" fillId="0" borderId="1">
      <alignment horizontal="center"/>
    </xf>
    <xf numFmtId="0" fontId="3" fillId="0" borderId="0">
      <alignment vertical="top"/>
    </xf>
    <xf numFmtId="0" fontId="1" fillId="0" borderId="0"/>
    <xf numFmtId="0" fontId="3" fillId="0" borderId="0">
      <alignment horizontal="right" vertical="top" wrapText="1"/>
    </xf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1">
      <alignment horizontal="center" wrapText="1"/>
    </xf>
    <xf numFmtId="0" fontId="1" fillId="0" borderId="0">
      <alignment vertical="top"/>
    </xf>
    <xf numFmtId="0" fontId="1" fillId="0" borderId="0"/>
    <xf numFmtId="0" fontId="1" fillId="0" borderId="0"/>
    <xf numFmtId="0" fontId="3" fillId="0" borderId="0"/>
    <xf numFmtId="0" fontId="3" fillId="0" borderId="1">
      <alignment horizontal="center" wrapText="1"/>
    </xf>
    <xf numFmtId="0" fontId="3" fillId="0" borderId="1">
      <alignment horizontal="center"/>
    </xf>
    <xf numFmtId="0" fontId="6" fillId="0" borderId="0"/>
    <xf numFmtId="0" fontId="3" fillId="0" borderId="1">
      <alignment horizontal="center" wrapText="1"/>
    </xf>
    <xf numFmtId="0" fontId="1" fillId="0" borderId="0"/>
    <xf numFmtId="0" fontId="3" fillId="0" borderId="0">
      <alignment horizontal="center"/>
    </xf>
    <xf numFmtId="0" fontId="3" fillId="0" borderId="0">
      <alignment horizontal="left" vertical="top"/>
    </xf>
    <xf numFmtId="0" fontId="6" fillId="0" borderId="0"/>
    <xf numFmtId="0" fontId="3" fillId="0" borderId="0"/>
  </cellStyleXfs>
  <cellXfs count="140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7" fillId="0" borderId="0" xfId="0" applyFont="1" applyBorder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0" xfId="0" applyFont="1" applyAlignment="1"/>
    <xf numFmtId="0" fontId="9" fillId="0" borderId="0" xfId="23" applyFont="1" applyAlignment="1">
      <alignment horizontal="left"/>
    </xf>
    <xf numFmtId="0" fontId="10" fillId="0" borderId="0" xfId="23" applyFont="1">
      <alignment horizontal="center"/>
    </xf>
    <xf numFmtId="0" fontId="9" fillId="0" borderId="0" xfId="23" applyFont="1">
      <alignment horizontal="center"/>
    </xf>
    <xf numFmtId="0" fontId="12" fillId="0" borderId="2" xfId="0" applyFont="1" applyBorder="1" applyAlignment="1">
      <alignment vertical="top"/>
    </xf>
    <xf numFmtId="164" fontId="12" fillId="0" borderId="3" xfId="12" applyNumberFormat="1" applyFont="1" applyBorder="1" applyAlignment="1">
      <alignment horizontal="righ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right" vertical="top"/>
    </xf>
    <xf numFmtId="0" fontId="7" fillId="0" borderId="0" xfId="10" applyFont="1"/>
    <xf numFmtId="0" fontId="7" fillId="0" borderId="0" xfId="12" applyFont="1"/>
    <xf numFmtId="2" fontId="12" fillId="0" borderId="4" xfId="0" applyNumberFormat="1" applyFont="1" applyBorder="1" applyAlignment="1">
      <alignment horizontal="right" vertical="top"/>
    </xf>
    <xf numFmtId="0" fontId="9" fillId="0" borderId="4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2" fontId="12" fillId="0" borderId="0" xfId="0" applyNumberFormat="1" applyFont="1" applyAlignment="1">
      <alignment horizontal="right"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right" vertical="top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horizontal="left" vertical="top" wrapText="1"/>
    </xf>
    <xf numFmtId="2" fontId="9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vertical="top" wrapText="1"/>
    </xf>
    <xf numFmtId="0" fontId="9" fillId="0" borderId="0" xfId="6" applyFont="1" applyAlignment="1">
      <alignment horizontal="right" vertical="top" wrapText="1"/>
    </xf>
    <xf numFmtId="0" fontId="9" fillId="0" borderId="0" xfId="0" applyFont="1"/>
    <xf numFmtId="0" fontId="7" fillId="0" borderId="0" xfId="0" applyFont="1" applyAlignment="1"/>
    <xf numFmtId="0" fontId="9" fillId="0" borderId="0" xfId="0" applyFont="1" applyBorder="1" applyAlignment="1">
      <alignment horizontal="center"/>
    </xf>
    <xf numFmtId="0" fontId="12" fillId="0" borderId="3" xfId="0" applyFont="1" applyBorder="1" applyAlignment="1">
      <alignment vertical="top"/>
    </xf>
    <xf numFmtId="164" fontId="11" fillId="0" borderId="3" xfId="12" applyNumberFormat="1" applyFont="1" applyBorder="1" applyAlignment="1">
      <alignment horizontal="right"/>
    </xf>
    <xf numFmtId="164" fontId="12" fillId="0" borderId="0" xfId="12" applyNumberFormat="1" applyFont="1" applyBorder="1" applyAlignment="1">
      <alignment horizontal="right"/>
    </xf>
    <xf numFmtId="0" fontId="9" fillId="0" borderId="0" xfId="0" applyFont="1" applyBorder="1" applyAlignment="1"/>
    <xf numFmtId="0" fontId="12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center" vertical="top"/>
    </xf>
    <xf numFmtId="2" fontId="9" fillId="0" borderId="0" xfId="0" applyNumberFormat="1" applyFont="1" applyAlignment="1">
      <alignment horizontal="right" vertical="top"/>
    </xf>
    <xf numFmtId="1" fontId="7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center" vertical="top" wrapText="1"/>
    </xf>
    <xf numFmtId="2" fontId="9" fillId="0" borderId="0" xfId="6" applyNumberFormat="1" applyFont="1" applyAlignment="1">
      <alignment horizontal="right" vertical="top" wrapText="1"/>
    </xf>
    <xf numFmtId="2" fontId="7" fillId="0" borderId="0" xfId="0" applyNumberFormat="1" applyFont="1"/>
    <xf numFmtId="2" fontId="7" fillId="0" borderId="0" xfId="6" applyNumberFormat="1" applyFont="1" applyAlignment="1">
      <alignment horizontal="right" vertical="top" wrapText="1"/>
    </xf>
    <xf numFmtId="0" fontId="7" fillId="0" borderId="0" xfId="0" applyFont="1" applyAlignment="1">
      <alignment vertical="top"/>
    </xf>
    <xf numFmtId="0" fontId="3" fillId="0" borderId="0" xfId="10"/>
    <xf numFmtId="0" fontId="1" fillId="0" borderId="0" xfId="12"/>
    <xf numFmtId="0" fontId="12" fillId="0" borderId="0" xfId="0" applyFont="1" applyAlignment="1">
      <alignment horizontal="left" vertical="top" indent="1"/>
    </xf>
    <xf numFmtId="0" fontId="11" fillId="0" borderId="0" xfId="0" applyFont="1" applyBorder="1"/>
    <xf numFmtId="0" fontId="11" fillId="0" borderId="0" xfId="0" applyFont="1" applyBorder="1" applyAlignment="1">
      <alignment horizontal="left" vertical="top" wrapText="1"/>
    </xf>
    <xf numFmtId="1" fontId="12" fillId="0" borderId="0" xfId="10" applyNumberFormat="1" applyFont="1" applyAlignment="1">
      <alignment horizontal="right"/>
    </xf>
    <xf numFmtId="0" fontId="3" fillId="0" borderId="0" xfId="23" applyBorder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24" applyFont="1">
      <alignment horizontal="left" vertical="top"/>
    </xf>
    <xf numFmtId="0" fontId="7" fillId="0" borderId="17" xfId="13" applyFont="1" applyBorder="1">
      <alignment horizontal="center" wrapText="1"/>
    </xf>
    <xf numFmtId="0" fontId="7" fillId="0" borderId="17" xfId="13" applyFont="1" applyFill="1" applyBorder="1">
      <alignment horizontal="center" wrapText="1"/>
    </xf>
    <xf numFmtId="0" fontId="9" fillId="0" borderId="1" xfId="0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5" fillId="0" borderId="1" xfId="0" applyFont="1" applyBorder="1" applyAlignment="1">
      <alignment horizontal="left" vertical="top" wrapText="1"/>
    </xf>
    <xf numFmtId="2" fontId="15" fillId="0" borderId="1" xfId="0" applyNumberFormat="1" applyFont="1" applyBorder="1" applyAlignment="1">
      <alignment horizontal="left" vertical="top" wrapText="1"/>
    </xf>
    <xf numFmtId="49" fontId="15" fillId="0" borderId="1" xfId="0" applyNumberFormat="1" applyFont="1" applyBorder="1" applyAlignment="1">
      <alignment horizontal="right" vertical="top" wrapText="1"/>
    </xf>
    <xf numFmtId="2" fontId="15" fillId="0" borderId="1" xfId="0" applyNumberFormat="1" applyFont="1" applyBorder="1" applyAlignment="1">
      <alignment horizontal="right" vertical="top" wrapText="1"/>
    </xf>
    <xf numFmtId="0" fontId="15" fillId="0" borderId="1" xfId="0" applyFont="1" applyBorder="1" applyAlignment="1">
      <alignment horizontal="right" vertical="top" wrapText="1"/>
    </xf>
    <xf numFmtId="0" fontId="15" fillId="0" borderId="17" xfId="0" applyFont="1" applyBorder="1" applyAlignment="1">
      <alignment horizontal="left" vertical="top" wrapText="1"/>
    </xf>
    <xf numFmtId="2" fontId="15" fillId="0" borderId="17" xfId="0" applyNumberFormat="1" applyFont="1" applyBorder="1" applyAlignment="1">
      <alignment horizontal="left" vertical="top" wrapText="1"/>
    </xf>
    <xf numFmtId="49" fontId="15" fillId="0" borderId="17" xfId="0" applyNumberFormat="1" applyFont="1" applyBorder="1" applyAlignment="1">
      <alignment horizontal="right" vertical="top" wrapText="1"/>
    </xf>
    <xf numFmtId="2" fontId="15" fillId="0" borderId="17" xfId="0" applyNumberFormat="1" applyFont="1" applyBorder="1" applyAlignment="1">
      <alignment horizontal="right" vertical="top" wrapText="1"/>
    </xf>
    <xf numFmtId="0" fontId="15" fillId="0" borderId="17" xfId="0" applyFont="1" applyBorder="1" applyAlignment="1">
      <alignment horizontal="right" vertical="top" wrapText="1"/>
    </xf>
    <xf numFmtId="0" fontId="9" fillId="0" borderId="1" xfId="6" applyFont="1" applyBorder="1" applyAlignment="1">
      <alignment horizontal="right" vertical="top" wrapText="1"/>
    </xf>
    <xf numFmtId="0" fontId="12" fillId="0" borderId="1" xfId="6" applyFont="1" applyBorder="1" applyAlignment="1">
      <alignment horizontal="right" vertical="top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3" applyFont="1" applyBorder="1">
      <alignment horizontal="center"/>
    </xf>
    <xf numFmtId="0" fontId="7" fillId="0" borderId="1" xfId="3" applyFont="1" applyBorder="1">
      <alignment horizontal="center"/>
    </xf>
    <xf numFmtId="0" fontId="9" fillId="0" borderId="1" xfId="0" applyFont="1" applyBorder="1" applyAlignment="1">
      <alignment horizontal="right" vertical="top"/>
    </xf>
    <xf numFmtId="49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2" fontId="9" fillId="0" borderId="1" xfId="0" applyNumberFormat="1" applyFont="1" applyBorder="1" applyAlignment="1">
      <alignment horizontal="right" vertical="top"/>
    </xf>
    <xf numFmtId="1" fontId="7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right" vertical="top"/>
    </xf>
    <xf numFmtId="49" fontId="12" fillId="0" borderId="1" xfId="0" applyNumberFormat="1" applyFont="1" applyBorder="1" applyAlignment="1">
      <alignment horizontal="left" vertical="top" wrapText="1"/>
    </xf>
    <xf numFmtId="2" fontId="12" fillId="0" borderId="1" xfId="0" applyNumberFormat="1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2" fontId="12" fillId="0" borderId="1" xfId="0" applyNumberFormat="1" applyFont="1" applyBorder="1" applyAlignment="1">
      <alignment horizontal="right" vertical="top" wrapText="1"/>
    </xf>
    <xf numFmtId="2" fontId="12" fillId="0" borderId="1" xfId="0" applyNumberFormat="1" applyFont="1" applyBorder="1" applyAlignment="1">
      <alignment horizontal="right" vertical="top"/>
    </xf>
    <xf numFmtId="1" fontId="11" fillId="0" borderId="1" xfId="0" applyNumberFormat="1" applyFont="1" applyBorder="1" applyAlignment="1">
      <alignment horizontal="right" vertical="top" wrapText="1"/>
    </xf>
    <xf numFmtId="0" fontId="12" fillId="0" borderId="17" xfId="0" applyFont="1" applyBorder="1" applyAlignment="1">
      <alignment horizontal="right" vertical="top"/>
    </xf>
    <xf numFmtId="49" fontId="12" fillId="0" borderId="17" xfId="0" applyNumberFormat="1" applyFont="1" applyBorder="1" applyAlignment="1">
      <alignment horizontal="left" vertical="top" wrapText="1"/>
    </xf>
    <xf numFmtId="2" fontId="12" fillId="0" borderId="17" xfId="0" applyNumberFormat="1" applyFont="1" applyBorder="1" applyAlignment="1">
      <alignment horizontal="left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/>
    </xf>
    <xf numFmtId="2" fontId="12" fillId="0" borderId="17" xfId="0" applyNumberFormat="1" applyFont="1" applyBorder="1" applyAlignment="1">
      <alignment horizontal="right" vertical="top" wrapText="1"/>
    </xf>
    <xf numFmtId="2" fontId="12" fillId="0" borderId="17" xfId="0" applyNumberFormat="1" applyFont="1" applyBorder="1" applyAlignment="1">
      <alignment horizontal="right" vertical="top"/>
    </xf>
    <xf numFmtId="1" fontId="11" fillId="0" borderId="17" xfId="0" applyNumberFormat="1" applyFont="1" applyBorder="1" applyAlignment="1">
      <alignment horizontal="right" vertical="top" wrapText="1"/>
    </xf>
    <xf numFmtId="1" fontId="9" fillId="0" borderId="1" xfId="6" applyNumberFormat="1" applyFont="1" applyBorder="1" applyAlignment="1">
      <alignment horizontal="right" vertical="top" wrapText="1"/>
    </xf>
    <xf numFmtId="1" fontId="12" fillId="0" borderId="1" xfId="6" applyNumberFormat="1" applyFont="1" applyBorder="1" applyAlignment="1">
      <alignment horizontal="right" vertical="top" wrapText="1"/>
    </xf>
    <xf numFmtId="0" fontId="12" fillId="0" borderId="1" xfId="6" applyFont="1" applyBorder="1" applyAlignment="1">
      <alignment horizontal="left" vertical="top" wrapText="1"/>
    </xf>
    <xf numFmtId="0" fontId="9" fillId="0" borderId="1" xfId="6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164" fontId="12" fillId="0" borderId="10" xfId="12" applyNumberFormat="1" applyFont="1" applyBorder="1" applyAlignment="1">
      <alignment horizontal="right"/>
    </xf>
    <xf numFmtId="164" fontId="12" fillId="0" borderId="3" xfId="12" applyNumberFormat="1" applyFont="1" applyBorder="1" applyAlignment="1">
      <alignment horizontal="right"/>
    </xf>
    <xf numFmtId="0" fontId="10" fillId="0" borderId="0" xfId="23" applyFont="1">
      <alignment horizontal="center"/>
    </xf>
    <xf numFmtId="0" fontId="9" fillId="0" borderId="0" xfId="23" applyFont="1">
      <alignment horizontal="center"/>
    </xf>
    <xf numFmtId="0" fontId="9" fillId="0" borderId="0" xfId="23" applyFont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11" fillId="0" borderId="10" xfId="10" applyNumberFormat="1" applyFont="1" applyBorder="1" applyAlignment="1">
      <alignment horizontal="right"/>
    </xf>
    <xf numFmtId="164" fontId="11" fillId="0" borderId="3" xfId="10" applyNumberFormat="1" applyFont="1" applyBorder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27">
    <cellStyle name="Акт" xfId="1"/>
    <cellStyle name="АктМТСН" xfId="2"/>
    <cellStyle name="ВедРесурсов" xfId="3"/>
    <cellStyle name="ВедРесурсовАкт" xfId="4"/>
    <cellStyle name="Индексы" xfId="5"/>
    <cellStyle name="Итоги" xfId="6"/>
    <cellStyle name="ИтогоАктБазЦ" xfId="7"/>
    <cellStyle name="ИтогоАктБИМ" xfId="8"/>
    <cellStyle name="ИтогоАктРесМет" xfId="9"/>
    <cellStyle name="ИтогоБазЦ" xfId="10"/>
    <cellStyle name="ИтогоБИМ" xfId="11"/>
    <cellStyle name="ИтогоРесМет" xfId="12"/>
    <cellStyle name="ЛокСмета" xfId="13"/>
    <cellStyle name="ЛокСмМТСН" xfId="14"/>
    <cellStyle name="М29" xfId="15"/>
    <cellStyle name="ОбСмета" xfId="16"/>
    <cellStyle name="Обычный" xfId="0" builtinId="0"/>
    <cellStyle name="Параметр" xfId="17"/>
    <cellStyle name="ПеременныеСметы" xfId="18"/>
    <cellStyle name="РесСмета" xfId="19"/>
    <cellStyle name="СводВедРес" xfId="20"/>
    <cellStyle name="СводкаСтоимРаб" xfId="21"/>
    <cellStyle name="СводРасч" xfId="22"/>
    <cellStyle name="Титул" xfId="23"/>
    <cellStyle name="Хвост" xfId="24"/>
    <cellStyle name="Ценник" xfId="25"/>
    <cellStyle name="Экспертиза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14</xdr:row>
          <xdr:rowOff>104775</xdr:rowOff>
        </xdr:from>
        <xdr:to>
          <xdr:col>1</xdr:col>
          <xdr:colOff>971550</xdr:colOff>
          <xdr:row>16</xdr:row>
          <xdr:rowOff>19050</xdr:rowOff>
        </xdr:to>
        <xdr:sp macro="" textlink="">
          <xdr:nvSpPr>
            <xdr:cNvPr id="17550" name="Button 142" hidden="1">
              <a:extLst>
                <a:ext uri="{63B3BB69-23CF-44E3-9099-C40C66FF867C}">
                  <a14:compatExt spid="_x0000_s17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Сформировать</a:t>
              </a:r>
              <a:endParaRPr lang="ru-RU"/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2:Z111"/>
  <sheetViews>
    <sheetView showGridLines="0" tabSelected="1" workbookViewId="0">
      <selection activeCell="B18" sqref="B18"/>
    </sheetView>
  </sheetViews>
  <sheetFormatPr defaultRowHeight="12.75" x14ac:dyDescent="0.2"/>
  <cols>
    <col min="1" max="1" width="6" style="1" customWidth="1"/>
    <col min="2" max="2" width="37.5703125" style="1" customWidth="1"/>
    <col min="3" max="3" width="14.42578125" style="1" customWidth="1"/>
    <col min="4" max="6" width="11.5703125" style="1" customWidth="1"/>
    <col min="7" max="7" width="12.7109375" style="1" customWidth="1"/>
    <col min="8" max="8" width="11.85546875" style="1" customWidth="1"/>
    <col min="9" max="9" width="9.7109375" style="1" customWidth="1"/>
    <col min="10" max="10" width="11.7109375" style="1" customWidth="1"/>
    <col min="11" max="11" width="9.42578125" style="1" customWidth="1"/>
    <col min="12" max="20" width="9.140625" style="1" hidden="1" customWidth="1"/>
    <col min="21" max="21" width="8.7109375" style="1" customWidth="1"/>
    <col min="22" max="23" width="9.140625" style="1" hidden="1" customWidth="1"/>
    <col min="24" max="27" width="0" style="1" hidden="1" customWidth="1"/>
    <col min="28" max="16384" width="9.140625" style="1"/>
  </cols>
  <sheetData>
    <row r="2" spans="1:21" ht="15.75" x14ac:dyDescent="0.25">
      <c r="A2" s="2" t="s">
        <v>36</v>
      </c>
      <c r="H2" s="3" t="s">
        <v>37</v>
      </c>
    </row>
    <row r="3" spans="1:21" x14ac:dyDescent="0.2">
      <c r="A3" s="57" t="s">
        <v>40</v>
      </c>
      <c r="H3" s="57" t="s">
        <v>40</v>
      </c>
    </row>
    <row r="4" spans="1:21" x14ac:dyDescent="0.2">
      <c r="A4" s="57" t="s">
        <v>41</v>
      </c>
      <c r="B4" s="4"/>
      <c r="C4" s="4"/>
      <c r="D4" s="4"/>
      <c r="E4" s="4"/>
      <c r="F4" s="4"/>
      <c r="G4" s="4"/>
      <c r="H4" s="57" t="s">
        <v>41</v>
      </c>
    </row>
    <row r="5" spans="1:21" x14ac:dyDescent="0.2">
      <c r="A5" s="1" t="s">
        <v>38</v>
      </c>
      <c r="B5" s="4"/>
      <c r="C5" s="4"/>
      <c r="D5" s="4"/>
      <c r="E5" s="4"/>
      <c r="F5" s="4"/>
      <c r="G5" s="4"/>
      <c r="H5" s="58" t="s">
        <v>39</v>
      </c>
    </row>
    <row r="6" spans="1:21" x14ac:dyDescent="0.2">
      <c r="A6" s="4"/>
      <c r="B6" s="4"/>
      <c r="C6" s="4"/>
      <c r="D6" s="4"/>
      <c r="E6" s="4"/>
      <c r="F6" s="4"/>
      <c r="G6" s="4"/>
      <c r="H6" s="4"/>
    </row>
    <row r="7" spans="1:21" s="7" customFormat="1" ht="12" x14ac:dyDescent="0.2">
      <c r="A7" s="5"/>
      <c r="B7" s="6"/>
      <c r="C7" s="6"/>
      <c r="D7" s="6"/>
    </row>
    <row r="8" spans="1:21" s="7" customFormat="1" ht="12" x14ac:dyDescent="0.2">
      <c r="A8" s="8" t="s">
        <v>315</v>
      </c>
      <c r="B8" s="6"/>
      <c r="C8" s="6"/>
      <c r="D8" s="6"/>
    </row>
    <row r="9" spans="1:21" s="7" customFormat="1" ht="12" x14ac:dyDescent="0.2">
      <c r="A9" s="5"/>
      <c r="B9" s="6"/>
      <c r="C9" s="6"/>
      <c r="D9" s="6"/>
    </row>
    <row r="10" spans="1:21" s="7" customFormat="1" ht="12" x14ac:dyDescent="0.2">
      <c r="A10" s="8" t="s">
        <v>316</v>
      </c>
      <c r="B10" s="6"/>
      <c r="C10" s="6"/>
      <c r="D10" s="6"/>
    </row>
    <row r="11" spans="1:21" s="7" customFormat="1" ht="15" x14ac:dyDescent="0.25">
      <c r="A11" s="112" t="s">
        <v>319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</row>
    <row r="12" spans="1:21" s="7" customFormat="1" ht="12" x14ac:dyDescent="0.2">
      <c r="A12" s="113" t="s">
        <v>32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</row>
    <row r="13" spans="1:21" s="7" customFormat="1" ht="12" x14ac:dyDescent="0.2">
      <c r="A13" s="113" t="s">
        <v>318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</row>
    <row r="14" spans="1:21" s="7" customFormat="1" ht="12" x14ac:dyDescent="0.2">
      <c r="A14" s="114" t="s">
        <v>317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</row>
    <row r="15" spans="1:21" s="7" customFormat="1" ht="12" x14ac:dyDescent="0.2"/>
    <row r="16" spans="1:21" s="7" customFormat="1" ht="12" x14ac:dyDescent="0.2">
      <c r="G16" s="115" t="s">
        <v>17</v>
      </c>
      <c r="H16" s="116"/>
      <c r="I16" s="117"/>
      <c r="J16" s="115" t="s">
        <v>18</v>
      </c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7"/>
    </row>
    <row r="17" spans="1:26" s="7" customFormat="1" x14ac:dyDescent="0.2">
      <c r="D17" s="5" t="s">
        <v>2</v>
      </c>
      <c r="G17" s="118">
        <f>25360/1000</f>
        <v>25.36</v>
      </c>
      <c r="H17" s="119"/>
      <c r="I17" s="11" t="s">
        <v>3</v>
      </c>
      <c r="J17" s="110">
        <f>99077/1000</f>
        <v>99.076999999999998</v>
      </c>
      <c r="K17" s="111"/>
      <c r="L17" s="12"/>
      <c r="M17" s="12"/>
      <c r="N17" s="12"/>
      <c r="O17" s="12"/>
      <c r="P17" s="12"/>
      <c r="Q17" s="12"/>
      <c r="R17" s="12"/>
      <c r="S17" s="12"/>
      <c r="T17" s="12"/>
      <c r="U17" s="11" t="s">
        <v>3</v>
      </c>
    </row>
    <row r="18" spans="1:26" s="7" customFormat="1" x14ac:dyDescent="0.2">
      <c r="D18" s="13" t="s">
        <v>33</v>
      </c>
      <c r="F18" s="14"/>
      <c r="G18" s="118">
        <f>0/1000</f>
        <v>0</v>
      </c>
      <c r="H18" s="119"/>
      <c r="I18" s="11" t="s">
        <v>3</v>
      </c>
      <c r="J18" s="110">
        <f>0/1000</f>
        <v>0</v>
      </c>
      <c r="K18" s="111"/>
      <c r="L18" s="12"/>
      <c r="M18" s="12"/>
      <c r="N18" s="12"/>
      <c r="O18" s="12"/>
      <c r="P18" s="12"/>
      <c r="Q18" s="12"/>
      <c r="R18" s="12"/>
      <c r="S18" s="12"/>
      <c r="T18" s="12"/>
      <c r="U18" s="11" t="s">
        <v>3</v>
      </c>
    </row>
    <row r="19" spans="1:26" s="7" customFormat="1" x14ac:dyDescent="0.2">
      <c r="D19" s="13" t="s">
        <v>34</v>
      </c>
      <c r="F19" s="14"/>
      <c r="G19" s="118">
        <f>0/1000</f>
        <v>0</v>
      </c>
      <c r="H19" s="119"/>
      <c r="I19" s="11" t="s">
        <v>3</v>
      </c>
      <c r="J19" s="110">
        <f>0/1000</f>
        <v>0</v>
      </c>
      <c r="K19" s="111"/>
      <c r="L19" s="12"/>
      <c r="M19" s="12"/>
      <c r="N19" s="12"/>
      <c r="O19" s="12"/>
      <c r="P19" s="12"/>
      <c r="Q19" s="12"/>
      <c r="R19" s="12"/>
      <c r="S19" s="12"/>
      <c r="T19" s="12"/>
      <c r="U19" s="11" t="s">
        <v>3</v>
      </c>
    </row>
    <row r="20" spans="1:26" s="7" customFormat="1" x14ac:dyDescent="0.2">
      <c r="D20" s="5" t="s">
        <v>4</v>
      </c>
      <c r="G20" s="118">
        <f>(V20+V21)/1000</f>
        <v>8.09E-2</v>
      </c>
      <c r="H20" s="119"/>
      <c r="I20" s="11" t="s">
        <v>5</v>
      </c>
      <c r="J20" s="110">
        <f>(W20+W21)/1000</f>
        <v>8.09E-2</v>
      </c>
      <c r="K20" s="111"/>
      <c r="L20" s="12"/>
      <c r="M20" s="12"/>
      <c r="N20" s="12"/>
      <c r="O20" s="12"/>
      <c r="P20" s="12"/>
      <c r="Q20" s="12"/>
      <c r="R20" s="12"/>
      <c r="S20" s="12"/>
      <c r="T20" s="12"/>
      <c r="U20" s="11" t="s">
        <v>5</v>
      </c>
      <c r="V20" s="15">
        <v>80.31</v>
      </c>
      <c r="W20" s="16">
        <v>80.31</v>
      </c>
      <c r="X20" s="51">
        <v>886</v>
      </c>
      <c r="Y20" s="51">
        <v>852</v>
      </c>
      <c r="Z20" s="51">
        <v>479</v>
      </c>
    </row>
    <row r="21" spans="1:26" s="7" customFormat="1" x14ac:dyDescent="0.2">
      <c r="D21" s="5" t="s">
        <v>6</v>
      </c>
      <c r="G21" s="118">
        <f>886/1000</f>
        <v>0.88600000000000001</v>
      </c>
      <c r="H21" s="119"/>
      <c r="I21" s="11" t="s">
        <v>3</v>
      </c>
      <c r="J21" s="110">
        <f>11918/1000</f>
        <v>11.917999999999999</v>
      </c>
      <c r="K21" s="111"/>
      <c r="L21" s="12"/>
      <c r="M21" s="12"/>
      <c r="N21" s="12"/>
      <c r="O21" s="12"/>
      <c r="P21" s="12"/>
      <c r="Q21" s="12"/>
      <c r="R21" s="12"/>
      <c r="S21" s="12"/>
      <c r="T21" s="12"/>
      <c r="U21" s="11" t="s">
        <v>3</v>
      </c>
      <c r="V21" s="15">
        <v>0.59</v>
      </c>
      <c r="W21" s="16">
        <v>0.59</v>
      </c>
      <c r="X21" s="52">
        <v>11918</v>
      </c>
      <c r="Y21" s="52">
        <v>9755</v>
      </c>
      <c r="Z21" s="52">
        <v>5155</v>
      </c>
    </row>
    <row r="22" spans="1:26" s="7" customFormat="1" ht="12" x14ac:dyDescent="0.2">
      <c r="F22" s="6"/>
      <c r="G22" s="17"/>
      <c r="H22" s="17"/>
      <c r="I22" s="18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8"/>
    </row>
    <row r="23" spans="1:26" s="7" customFormat="1" ht="12" x14ac:dyDescent="0.2">
      <c r="B23" s="6"/>
      <c r="C23" s="6"/>
      <c r="D23" s="6"/>
      <c r="F23" s="14"/>
      <c r="G23" s="20"/>
      <c r="H23" s="20"/>
      <c r="I23" s="21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1"/>
    </row>
    <row r="24" spans="1:26" s="7" customFormat="1" ht="12" x14ac:dyDescent="0.2">
      <c r="A24" s="5" t="str">
        <f>"Составлена в базисных ценах на 01.2000 г. и текущих ценах на 3 квартал 2019" &amp; IF(LEN(L24)&gt;3,MID(L24,4,LEN(L24)),L24)</f>
        <v>Составлена в базисных ценах на 01.2000 г. и текущих ценах на 3 квартал 2019</v>
      </c>
    </row>
    <row r="25" spans="1:26" s="7" customFormat="1" thickBot="1" x14ac:dyDescent="0.25">
      <c r="A25" s="23"/>
    </row>
    <row r="26" spans="1:26" s="25" customFormat="1" ht="27" customHeight="1" thickBot="1" x14ac:dyDescent="0.25">
      <c r="A26" s="120" t="s">
        <v>7</v>
      </c>
      <c r="B26" s="120" t="s">
        <v>8</v>
      </c>
      <c r="C26" s="120" t="s">
        <v>9</v>
      </c>
      <c r="D26" s="121" t="s">
        <v>10</v>
      </c>
      <c r="E26" s="121"/>
      <c r="F26" s="121"/>
      <c r="G26" s="121" t="s">
        <v>11</v>
      </c>
      <c r="H26" s="121"/>
      <c r="I26" s="121"/>
      <c r="J26" s="121" t="s">
        <v>12</v>
      </c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</row>
    <row r="27" spans="1:26" s="25" customFormat="1" ht="22.5" customHeight="1" thickBot="1" x14ac:dyDescent="0.25">
      <c r="A27" s="120"/>
      <c r="B27" s="120"/>
      <c r="C27" s="120"/>
      <c r="D27" s="122" t="s">
        <v>1</v>
      </c>
      <c r="E27" s="24" t="s">
        <v>13</v>
      </c>
      <c r="F27" s="24" t="s">
        <v>14</v>
      </c>
      <c r="G27" s="122" t="s">
        <v>1</v>
      </c>
      <c r="H27" s="24" t="s">
        <v>13</v>
      </c>
      <c r="I27" s="24" t="s">
        <v>14</v>
      </c>
      <c r="J27" s="122" t="s">
        <v>1</v>
      </c>
      <c r="K27" s="24" t="s">
        <v>13</v>
      </c>
      <c r="L27" s="24"/>
      <c r="M27" s="24"/>
      <c r="N27" s="24"/>
      <c r="O27" s="24"/>
      <c r="P27" s="24"/>
      <c r="Q27" s="24"/>
      <c r="R27" s="24"/>
      <c r="S27" s="24"/>
      <c r="T27" s="24"/>
      <c r="U27" s="24" t="s">
        <v>14</v>
      </c>
    </row>
    <row r="28" spans="1:26" s="25" customFormat="1" ht="22.5" customHeight="1" thickBot="1" x14ac:dyDescent="0.25">
      <c r="A28" s="120"/>
      <c r="B28" s="120"/>
      <c r="C28" s="120"/>
      <c r="D28" s="122"/>
      <c r="E28" s="24" t="s">
        <v>15</v>
      </c>
      <c r="F28" s="24" t="s">
        <v>16</v>
      </c>
      <c r="G28" s="122"/>
      <c r="H28" s="24" t="s">
        <v>15</v>
      </c>
      <c r="I28" s="24" t="s">
        <v>16</v>
      </c>
      <c r="J28" s="122"/>
      <c r="K28" s="24" t="s">
        <v>15</v>
      </c>
      <c r="L28" s="24"/>
      <c r="M28" s="24"/>
      <c r="N28" s="24"/>
      <c r="O28" s="24"/>
      <c r="P28" s="24"/>
      <c r="Q28" s="24"/>
      <c r="R28" s="24"/>
      <c r="S28" s="24"/>
      <c r="T28" s="24"/>
      <c r="U28" s="24" t="s">
        <v>16</v>
      </c>
    </row>
    <row r="29" spans="1:26" s="6" customFormat="1" x14ac:dyDescent="0.2">
      <c r="A29" s="60">
        <v>1</v>
      </c>
      <c r="B29" s="60">
        <v>2</v>
      </c>
      <c r="C29" s="60">
        <v>3</v>
      </c>
      <c r="D29" s="61">
        <v>4</v>
      </c>
      <c r="E29" s="60">
        <v>5</v>
      </c>
      <c r="F29" s="60">
        <v>6</v>
      </c>
      <c r="G29" s="61">
        <v>7</v>
      </c>
      <c r="H29" s="60">
        <v>8</v>
      </c>
      <c r="I29" s="60">
        <v>9</v>
      </c>
      <c r="J29" s="61">
        <v>10</v>
      </c>
      <c r="K29" s="60">
        <v>11</v>
      </c>
      <c r="L29" s="60"/>
      <c r="M29" s="60"/>
      <c r="N29" s="60"/>
      <c r="O29" s="60"/>
      <c r="P29" s="60"/>
      <c r="Q29" s="60"/>
      <c r="R29" s="60"/>
      <c r="S29" s="60"/>
      <c r="T29" s="60"/>
      <c r="U29" s="60">
        <v>12</v>
      </c>
    </row>
    <row r="30" spans="1:26" s="28" customFormat="1" ht="21" customHeight="1" x14ac:dyDescent="0.2">
      <c r="A30" s="108" t="s">
        <v>44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</row>
    <row r="31" spans="1:26" s="28" customFormat="1" ht="48" x14ac:dyDescent="0.2">
      <c r="A31" s="62">
        <v>1</v>
      </c>
      <c r="B31" s="63" t="s">
        <v>45</v>
      </c>
      <c r="C31" s="64">
        <v>0.06</v>
      </c>
      <c r="D31" s="65">
        <v>1448.54</v>
      </c>
      <c r="E31" s="66">
        <v>1329.78</v>
      </c>
      <c r="F31" s="65" t="s">
        <v>46</v>
      </c>
      <c r="G31" s="65">
        <v>87</v>
      </c>
      <c r="H31" s="65">
        <v>80</v>
      </c>
      <c r="I31" s="65" t="s">
        <v>47</v>
      </c>
      <c r="J31" s="65">
        <v>1125</v>
      </c>
      <c r="K31" s="66">
        <v>1076</v>
      </c>
      <c r="L31" s="66"/>
      <c r="M31" s="66"/>
      <c r="N31" s="66"/>
      <c r="O31" s="66"/>
      <c r="P31" s="66"/>
      <c r="Q31" s="66"/>
      <c r="R31" s="66"/>
      <c r="S31" s="66"/>
      <c r="T31" s="66"/>
      <c r="U31" s="66" t="s">
        <v>48</v>
      </c>
    </row>
    <row r="32" spans="1:26" s="28" customFormat="1" ht="12" x14ac:dyDescent="0.2">
      <c r="A32" s="67"/>
      <c r="B32" s="68" t="s">
        <v>49</v>
      </c>
      <c r="C32" s="69" t="s">
        <v>50</v>
      </c>
      <c r="D32" s="70"/>
      <c r="E32" s="71"/>
      <c r="F32" s="70"/>
      <c r="G32" s="70">
        <v>67</v>
      </c>
      <c r="H32" s="70"/>
      <c r="I32" s="70"/>
      <c r="J32" s="70">
        <v>767</v>
      </c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</row>
    <row r="33" spans="1:26" s="28" customFormat="1" ht="12" x14ac:dyDescent="0.2">
      <c r="A33" s="67"/>
      <c r="B33" s="68" t="s">
        <v>51</v>
      </c>
      <c r="C33" s="69" t="s">
        <v>52</v>
      </c>
      <c r="D33" s="70"/>
      <c r="E33" s="71"/>
      <c r="F33" s="70"/>
      <c r="G33" s="70">
        <v>51</v>
      </c>
      <c r="H33" s="70"/>
      <c r="I33" s="70"/>
      <c r="J33" s="70">
        <v>546</v>
      </c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</row>
    <row r="34" spans="1:26" s="6" customFormat="1" ht="12" x14ac:dyDescent="0.2">
      <c r="A34" s="67"/>
      <c r="B34" s="68" t="s">
        <v>53</v>
      </c>
      <c r="C34" s="69" t="s">
        <v>54</v>
      </c>
      <c r="D34" s="70"/>
      <c r="E34" s="71"/>
      <c r="F34" s="70"/>
      <c r="G34" s="70">
        <v>205</v>
      </c>
      <c r="H34" s="70"/>
      <c r="I34" s="70"/>
      <c r="J34" s="70">
        <v>2438</v>
      </c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28"/>
      <c r="W34" s="28"/>
      <c r="X34" s="28"/>
      <c r="Y34" s="28"/>
      <c r="Z34" s="28"/>
    </row>
    <row r="35" spans="1:26" s="6" customFormat="1" ht="36" x14ac:dyDescent="0.2">
      <c r="A35" s="62">
        <v>2</v>
      </c>
      <c r="B35" s="63" t="s">
        <v>55</v>
      </c>
      <c r="C35" s="64">
        <v>0.13200000000000001</v>
      </c>
      <c r="D35" s="65">
        <v>498.93</v>
      </c>
      <c r="E35" s="66">
        <v>467.56</v>
      </c>
      <c r="F35" s="65" t="s">
        <v>56</v>
      </c>
      <c r="G35" s="65">
        <v>66</v>
      </c>
      <c r="H35" s="65">
        <v>62</v>
      </c>
      <c r="I35" s="65" t="s">
        <v>57</v>
      </c>
      <c r="J35" s="65">
        <v>865</v>
      </c>
      <c r="K35" s="66">
        <v>832</v>
      </c>
      <c r="L35" s="66"/>
      <c r="M35" s="66"/>
      <c r="N35" s="66"/>
      <c r="O35" s="66"/>
      <c r="P35" s="66"/>
      <c r="Q35" s="66"/>
      <c r="R35" s="66"/>
      <c r="S35" s="66"/>
      <c r="T35" s="66"/>
      <c r="U35" s="66" t="s">
        <v>58</v>
      </c>
      <c r="V35" s="28"/>
      <c r="W35" s="28"/>
      <c r="X35" s="28"/>
      <c r="Y35" s="28"/>
      <c r="Z35" s="28"/>
    </row>
    <row r="36" spans="1:26" s="6" customFormat="1" ht="12" x14ac:dyDescent="0.2">
      <c r="A36" s="67"/>
      <c r="B36" s="68" t="s">
        <v>59</v>
      </c>
      <c r="C36" s="69" t="s">
        <v>50</v>
      </c>
      <c r="D36" s="70"/>
      <c r="E36" s="71"/>
      <c r="F36" s="70"/>
      <c r="G36" s="70">
        <v>52</v>
      </c>
      <c r="H36" s="70"/>
      <c r="I36" s="70"/>
      <c r="J36" s="70">
        <v>599</v>
      </c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28"/>
      <c r="W36" s="28"/>
      <c r="X36" s="28"/>
      <c r="Y36" s="28"/>
      <c r="Z36" s="28"/>
    </row>
    <row r="37" spans="1:26" s="6" customFormat="1" ht="12" x14ac:dyDescent="0.2">
      <c r="A37" s="67"/>
      <c r="B37" s="68" t="s">
        <v>60</v>
      </c>
      <c r="C37" s="69" t="s">
        <v>52</v>
      </c>
      <c r="D37" s="70"/>
      <c r="E37" s="71"/>
      <c r="F37" s="70"/>
      <c r="G37" s="70">
        <v>40</v>
      </c>
      <c r="H37" s="70"/>
      <c r="I37" s="70"/>
      <c r="J37" s="70">
        <v>426</v>
      </c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28"/>
      <c r="W37" s="28"/>
      <c r="X37" s="28"/>
      <c r="Y37" s="28"/>
      <c r="Z37" s="28"/>
    </row>
    <row r="38" spans="1:26" s="30" customFormat="1" ht="12" x14ac:dyDescent="0.2">
      <c r="A38" s="67"/>
      <c r="B38" s="68" t="s">
        <v>53</v>
      </c>
      <c r="C38" s="69" t="s">
        <v>54</v>
      </c>
      <c r="D38" s="70"/>
      <c r="E38" s="71"/>
      <c r="F38" s="70"/>
      <c r="G38" s="70">
        <v>158</v>
      </c>
      <c r="H38" s="70"/>
      <c r="I38" s="70"/>
      <c r="J38" s="70">
        <v>1890</v>
      </c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28"/>
      <c r="W38" s="28"/>
      <c r="X38" s="28"/>
      <c r="Y38" s="28"/>
      <c r="Z38" s="28"/>
    </row>
    <row r="39" spans="1:26" ht="48" x14ac:dyDescent="0.2">
      <c r="A39" s="62">
        <v>3</v>
      </c>
      <c r="B39" s="63" t="s">
        <v>61</v>
      </c>
      <c r="C39" s="64">
        <v>2.64E-2</v>
      </c>
      <c r="D39" s="65">
        <v>2779.78</v>
      </c>
      <c r="E39" s="66">
        <v>2676.08</v>
      </c>
      <c r="F39" s="65" t="s">
        <v>62</v>
      </c>
      <c r="G39" s="65">
        <v>73</v>
      </c>
      <c r="H39" s="65">
        <v>71</v>
      </c>
      <c r="I39" s="65" t="s">
        <v>63</v>
      </c>
      <c r="J39" s="65">
        <v>971</v>
      </c>
      <c r="K39" s="66">
        <v>953</v>
      </c>
      <c r="L39" s="66"/>
      <c r="M39" s="66"/>
      <c r="N39" s="66"/>
      <c r="O39" s="66"/>
      <c r="P39" s="66"/>
      <c r="Q39" s="66"/>
      <c r="R39" s="66"/>
      <c r="S39" s="66"/>
      <c r="T39" s="66"/>
      <c r="U39" s="66" t="s">
        <v>64</v>
      </c>
      <c r="V39" s="28"/>
      <c r="W39" s="28"/>
      <c r="X39" s="28"/>
      <c r="Y39" s="28"/>
      <c r="Z39" s="28"/>
    </row>
    <row r="40" spans="1:26" x14ac:dyDescent="0.2">
      <c r="A40" s="67"/>
      <c r="B40" s="68" t="s">
        <v>65</v>
      </c>
      <c r="C40" s="69" t="s">
        <v>50</v>
      </c>
      <c r="D40" s="70"/>
      <c r="E40" s="71"/>
      <c r="F40" s="70"/>
      <c r="G40" s="70">
        <v>59</v>
      </c>
      <c r="H40" s="70"/>
      <c r="I40" s="70"/>
      <c r="J40" s="70">
        <v>669</v>
      </c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28"/>
      <c r="W40" s="28"/>
      <c r="X40" s="28"/>
      <c r="Y40" s="28"/>
      <c r="Z40" s="28"/>
    </row>
    <row r="41" spans="1:26" x14ac:dyDescent="0.2">
      <c r="A41" s="67"/>
      <c r="B41" s="68" t="s">
        <v>66</v>
      </c>
      <c r="C41" s="69" t="s">
        <v>52</v>
      </c>
      <c r="D41" s="70"/>
      <c r="E41" s="71"/>
      <c r="F41" s="70"/>
      <c r="G41" s="70">
        <v>45</v>
      </c>
      <c r="H41" s="70"/>
      <c r="I41" s="70"/>
      <c r="J41" s="70">
        <v>476</v>
      </c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28"/>
      <c r="W41" s="28"/>
      <c r="X41" s="28"/>
      <c r="Y41" s="28"/>
      <c r="Z41" s="28"/>
    </row>
    <row r="42" spans="1:26" x14ac:dyDescent="0.2">
      <c r="A42" s="67"/>
      <c r="B42" s="68" t="s">
        <v>53</v>
      </c>
      <c r="C42" s="69" t="s">
        <v>54</v>
      </c>
      <c r="D42" s="70"/>
      <c r="E42" s="71"/>
      <c r="F42" s="70"/>
      <c r="G42" s="70">
        <v>177</v>
      </c>
      <c r="H42" s="70"/>
      <c r="I42" s="70"/>
      <c r="J42" s="70">
        <v>2116</v>
      </c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28"/>
      <c r="W42" s="28"/>
      <c r="X42" s="28"/>
      <c r="Y42" s="28"/>
      <c r="Z42" s="28"/>
    </row>
    <row r="43" spans="1:26" ht="108" x14ac:dyDescent="0.2">
      <c r="A43" s="62">
        <v>4</v>
      </c>
      <c r="B43" s="63" t="s">
        <v>67</v>
      </c>
      <c r="C43" s="64">
        <v>0.13200000000000001</v>
      </c>
      <c r="D43" s="65">
        <v>15819.47</v>
      </c>
      <c r="E43" s="66" t="s">
        <v>68</v>
      </c>
      <c r="F43" s="65" t="s">
        <v>69</v>
      </c>
      <c r="G43" s="65">
        <v>2088</v>
      </c>
      <c r="H43" s="65" t="s">
        <v>70</v>
      </c>
      <c r="I43" s="65" t="s">
        <v>71</v>
      </c>
      <c r="J43" s="65">
        <v>12088</v>
      </c>
      <c r="K43" s="66" t="s">
        <v>72</v>
      </c>
      <c r="L43" s="66"/>
      <c r="M43" s="66"/>
      <c r="N43" s="66"/>
      <c r="O43" s="66"/>
      <c r="P43" s="66"/>
      <c r="Q43" s="66"/>
      <c r="R43" s="66"/>
      <c r="S43" s="66"/>
      <c r="T43" s="66"/>
      <c r="U43" s="66" t="s">
        <v>73</v>
      </c>
      <c r="V43" s="28"/>
      <c r="W43" s="28"/>
      <c r="X43" s="28"/>
      <c r="Y43" s="28"/>
      <c r="Z43" s="28"/>
    </row>
    <row r="44" spans="1:26" x14ac:dyDescent="0.2">
      <c r="A44" s="67"/>
      <c r="B44" s="68" t="s">
        <v>74</v>
      </c>
      <c r="C44" s="69" t="s">
        <v>75</v>
      </c>
      <c r="D44" s="70"/>
      <c r="E44" s="71"/>
      <c r="F44" s="70"/>
      <c r="G44" s="70">
        <v>340</v>
      </c>
      <c r="H44" s="70"/>
      <c r="I44" s="70"/>
      <c r="J44" s="70">
        <v>3886</v>
      </c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28"/>
      <c r="W44" s="28"/>
      <c r="X44" s="28"/>
      <c r="Y44" s="28"/>
      <c r="Z44" s="28"/>
    </row>
    <row r="45" spans="1:26" x14ac:dyDescent="0.2">
      <c r="A45" s="67"/>
      <c r="B45" s="68" t="s">
        <v>76</v>
      </c>
      <c r="C45" s="69" t="s">
        <v>77</v>
      </c>
      <c r="D45" s="70"/>
      <c r="E45" s="71"/>
      <c r="F45" s="70"/>
      <c r="G45" s="70">
        <v>171</v>
      </c>
      <c r="H45" s="70"/>
      <c r="I45" s="70"/>
      <c r="J45" s="70">
        <v>1844</v>
      </c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28"/>
      <c r="W45" s="28"/>
      <c r="X45" s="28"/>
      <c r="Y45" s="28"/>
      <c r="Z45" s="28"/>
    </row>
    <row r="46" spans="1:26" x14ac:dyDescent="0.2">
      <c r="A46" s="67"/>
      <c r="B46" s="68" t="s">
        <v>53</v>
      </c>
      <c r="C46" s="69" t="s">
        <v>54</v>
      </c>
      <c r="D46" s="70"/>
      <c r="E46" s="71"/>
      <c r="F46" s="70"/>
      <c r="G46" s="70">
        <v>2599</v>
      </c>
      <c r="H46" s="70"/>
      <c r="I46" s="70"/>
      <c r="J46" s="70">
        <v>17818</v>
      </c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28"/>
      <c r="W46" s="28"/>
      <c r="X46" s="28"/>
      <c r="Y46" s="28"/>
      <c r="Z46" s="28"/>
    </row>
    <row r="47" spans="1:26" ht="72" x14ac:dyDescent="0.2">
      <c r="A47" s="62">
        <v>5</v>
      </c>
      <c r="B47" s="63" t="s">
        <v>78</v>
      </c>
      <c r="C47" s="64">
        <v>13.2</v>
      </c>
      <c r="D47" s="65">
        <v>1316.31</v>
      </c>
      <c r="E47" s="66" t="s">
        <v>79</v>
      </c>
      <c r="F47" s="65"/>
      <c r="G47" s="65">
        <v>17375</v>
      </c>
      <c r="H47" s="65" t="s">
        <v>80</v>
      </c>
      <c r="I47" s="65"/>
      <c r="J47" s="65">
        <v>39260</v>
      </c>
      <c r="K47" s="66" t="s">
        <v>81</v>
      </c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28"/>
      <c r="W47" s="28"/>
      <c r="X47" s="28"/>
      <c r="Y47" s="28"/>
      <c r="Z47" s="28"/>
    </row>
    <row r="48" spans="1:26" ht="72" x14ac:dyDescent="0.2">
      <c r="A48" s="62">
        <v>6</v>
      </c>
      <c r="B48" s="63" t="s">
        <v>82</v>
      </c>
      <c r="C48" s="64">
        <v>6.6000000000000003E-2</v>
      </c>
      <c r="D48" s="65">
        <v>4326.3</v>
      </c>
      <c r="E48" s="66" t="s">
        <v>83</v>
      </c>
      <c r="F48" s="65" t="s">
        <v>84</v>
      </c>
      <c r="G48" s="65">
        <v>286</v>
      </c>
      <c r="H48" s="65" t="s">
        <v>85</v>
      </c>
      <c r="I48" s="65">
        <v>1</v>
      </c>
      <c r="J48" s="65">
        <v>1342</v>
      </c>
      <c r="K48" s="66" t="s">
        <v>86</v>
      </c>
      <c r="L48" s="66"/>
      <c r="M48" s="66"/>
      <c r="N48" s="66"/>
      <c r="O48" s="66"/>
      <c r="P48" s="66"/>
      <c r="Q48" s="66"/>
      <c r="R48" s="66"/>
      <c r="S48" s="66"/>
      <c r="T48" s="66"/>
      <c r="U48" s="66" t="s">
        <v>87</v>
      </c>
      <c r="V48" s="28"/>
      <c r="W48" s="28"/>
      <c r="X48" s="28"/>
      <c r="Y48" s="28"/>
      <c r="Z48" s="28"/>
    </row>
    <row r="49" spans="1:26" x14ac:dyDescent="0.2">
      <c r="A49" s="67"/>
      <c r="B49" s="68" t="s">
        <v>88</v>
      </c>
      <c r="C49" s="69" t="s">
        <v>75</v>
      </c>
      <c r="D49" s="70"/>
      <c r="E49" s="71"/>
      <c r="F49" s="70"/>
      <c r="G49" s="70">
        <v>18</v>
      </c>
      <c r="H49" s="70"/>
      <c r="I49" s="70"/>
      <c r="J49" s="70">
        <v>212</v>
      </c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28"/>
      <c r="W49" s="28"/>
      <c r="X49" s="28"/>
      <c r="Y49" s="28"/>
      <c r="Z49" s="28"/>
    </row>
    <row r="50" spans="1:26" x14ac:dyDescent="0.2">
      <c r="A50" s="67"/>
      <c r="B50" s="68" t="s">
        <v>89</v>
      </c>
      <c r="C50" s="69" t="s">
        <v>77</v>
      </c>
      <c r="D50" s="70"/>
      <c r="E50" s="71"/>
      <c r="F50" s="70"/>
      <c r="G50" s="70">
        <v>9</v>
      </c>
      <c r="H50" s="70"/>
      <c r="I50" s="70"/>
      <c r="J50" s="70">
        <v>101</v>
      </c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28"/>
      <c r="W50" s="28"/>
      <c r="X50" s="28"/>
      <c r="Y50" s="28"/>
      <c r="Z50" s="28"/>
    </row>
    <row r="51" spans="1:26" x14ac:dyDescent="0.2">
      <c r="A51" s="67"/>
      <c r="B51" s="68" t="s">
        <v>53</v>
      </c>
      <c r="C51" s="69" t="s">
        <v>54</v>
      </c>
      <c r="D51" s="70"/>
      <c r="E51" s="71"/>
      <c r="F51" s="70"/>
      <c r="G51" s="70">
        <v>313</v>
      </c>
      <c r="H51" s="70"/>
      <c r="I51" s="70"/>
      <c r="J51" s="70">
        <v>1655</v>
      </c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28"/>
      <c r="W51" s="28"/>
      <c r="X51" s="28"/>
      <c r="Y51" s="28"/>
      <c r="Z51" s="28"/>
    </row>
    <row r="52" spans="1:26" ht="36" x14ac:dyDescent="0.2">
      <c r="A52" s="62">
        <v>7</v>
      </c>
      <c r="B52" s="63" t="s">
        <v>90</v>
      </c>
      <c r="C52" s="64">
        <v>6.6</v>
      </c>
      <c r="D52" s="65">
        <v>256</v>
      </c>
      <c r="E52" s="66" t="s">
        <v>91</v>
      </c>
      <c r="F52" s="65"/>
      <c r="G52" s="65">
        <v>1690</v>
      </c>
      <c r="H52" s="65" t="s">
        <v>92</v>
      </c>
      <c r="I52" s="65"/>
      <c r="J52" s="65">
        <v>1575</v>
      </c>
      <c r="K52" s="66" t="s">
        <v>93</v>
      </c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28"/>
      <c r="W52" s="28"/>
      <c r="X52" s="28"/>
      <c r="Y52" s="28"/>
      <c r="Z52" s="28"/>
    </row>
    <row r="53" spans="1:26" ht="60" x14ac:dyDescent="0.2">
      <c r="A53" s="62">
        <v>8</v>
      </c>
      <c r="B53" s="63" t="s">
        <v>94</v>
      </c>
      <c r="C53" s="64">
        <v>0.06</v>
      </c>
      <c r="D53" s="65">
        <v>2720.45</v>
      </c>
      <c r="E53" s="66" t="s">
        <v>95</v>
      </c>
      <c r="F53" s="65" t="s">
        <v>96</v>
      </c>
      <c r="G53" s="65">
        <v>163</v>
      </c>
      <c r="H53" s="65" t="s">
        <v>97</v>
      </c>
      <c r="I53" s="65"/>
      <c r="J53" s="65">
        <v>990</v>
      </c>
      <c r="K53" s="66" t="s">
        <v>98</v>
      </c>
      <c r="L53" s="66"/>
      <c r="M53" s="66"/>
      <c r="N53" s="66"/>
      <c r="O53" s="66"/>
      <c r="P53" s="66"/>
      <c r="Q53" s="66"/>
      <c r="R53" s="66"/>
      <c r="S53" s="66"/>
      <c r="T53" s="66"/>
      <c r="U53" s="66" t="s">
        <v>99</v>
      </c>
      <c r="V53" s="28"/>
      <c r="W53" s="28"/>
      <c r="X53" s="28"/>
      <c r="Y53" s="28"/>
      <c r="Z53" s="28"/>
    </row>
    <row r="54" spans="1:26" x14ac:dyDescent="0.2">
      <c r="A54" s="67"/>
      <c r="B54" s="68" t="s">
        <v>100</v>
      </c>
      <c r="C54" s="69" t="s">
        <v>101</v>
      </c>
      <c r="D54" s="70"/>
      <c r="E54" s="71"/>
      <c r="F54" s="70"/>
      <c r="G54" s="70">
        <v>22</v>
      </c>
      <c r="H54" s="70"/>
      <c r="I54" s="70"/>
      <c r="J54" s="70">
        <v>255</v>
      </c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28"/>
      <c r="W54" s="28"/>
      <c r="X54" s="28"/>
      <c r="Y54" s="28"/>
      <c r="Z54" s="28"/>
    </row>
    <row r="55" spans="1:26" x14ac:dyDescent="0.2">
      <c r="A55" s="67"/>
      <c r="B55" s="68" t="s">
        <v>102</v>
      </c>
      <c r="C55" s="69" t="s">
        <v>103</v>
      </c>
      <c r="D55" s="70"/>
      <c r="E55" s="71"/>
      <c r="F55" s="70"/>
      <c r="G55" s="70">
        <v>18</v>
      </c>
      <c r="H55" s="70"/>
      <c r="I55" s="70"/>
      <c r="J55" s="70">
        <v>188</v>
      </c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28"/>
      <c r="W55" s="28"/>
      <c r="X55" s="28"/>
      <c r="Y55" s="28"/>
      <c r="Z55" s="28"/>
    </row>
    <row r="56" spans="1:26" x14ac:dyDescent="0.2">
      <c r="A56" s="67"/>
      <c r="B56" s="68" t="s">
        <v>53</v>
      </c>
      <c r="C56" s="69" t="s">
        <v>54</v>
      </c>
      <c r="D56" s="70"/>
      <c r="E56" s="71"/>
      <c r="F56" s="70"/>
      <c r="G56" s="70">
        <v>203</v>
      </c>
      <c r="H56" s="70"/>
      <c r="I56" s="70"/>
      <c r="J56" s="70">
        <v>1433</v>
      </c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28"/>
      <c r="W56" s="28"/>
      <c r="X56" s="28"/>
      <c r="Y56" s="28"/>
      <c r="Z56" s="28"/>
    </row>
    <row r="57" spans="1:26" ht="96" x14ac:dyDescent="0.2">
      <c r="A57" s="62">
        <v>9</v>
      </c>
      <c r="B57" s="63" t="s">
        <v>104</v>
      </c>
      <c r="C57" s="64">
        <v>0.111</v>
      </c>
      <c r="D57" s="65">
        <v>2860.69</v>
      </c>
      <c r="E57" s="66" t="s">
        <v>105</v>
      </c>
      <c r="F57" s="65" t="s">
        <v>106</v>
      </c>
      <c r="G57" s="65">
        <v>318</v>
      </c>
      <c r="H57" s="65" t="s">
        <v>107</v>
      </c>
      <c r="I57" s="65">
        <v>8</v>
      </c>
      <c r="J57" s="65">
        <v>3532</v>
      </c>
      <c r="K57" s="66" t="s">
        <v>108</v>
      </c>
      <c r="L57" s="66"/>
      <c r="M57" s="66"/>
      <c r="N57" s="66"/>
      <c r="O57" s="66"/>
      <c r="P57" s="66"/>
      <c r="Q57" s="66"/>
      <c r="R57" s="66"/>
      <c r="S57" s="66"/>
      <c r="T57" s="66"/>
      <c r="U57" s="66" t="s">
        <v>109</v>
      </c>
      <c r="V57" s="28"/>
      <c r="W57" s="28"/>
      <c r="X57" s="28"/>
      <c r="Y57" s="28"/>
      <c r="Z57" s="28"/>
    </row>
    <row r="58" spans="1:26" x14ac:dyDescent="0.2">
      <c r="A58" s="67"/>
      <c r="B58" s="68" t="s">
        <v>110</v>
      </c>
      <c r="C58" s="69" t="s">
        <v>111</v>
      </c>
      <c r="D58" s="70"/>
      <c r="E58" s="71"/>
      <c r="F58" s="70"/>
      <c r="G58" s="70">
        <v>233</v>
      </c>
      <c r="H58" s="70"/>
      <c r="I58" s="70"/>
      <c r="J58" s="70">
        <v>2673</v>
      </c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28"/>
      <c r="W58" s="28"/>
      <c r="X58" s="28"/>
      <c r="Y58" s="28"/>
      <c r="Z58" s="28"/>
    </row>
    <row r="59" spans="1:26" x14ac:dyDescent="0.2">
      <c r="A59" s="67"/>
      <c r="B59" s="68" t="s">
        <v>112</v>
      </c>
      <c r="C59" s="69" t="s">
        <v>113</v>
      </c>
      <c r="D59" s="70"/>
      <c r="E59" s="71"/>
      <c r="F59" s="70"/>
      <c r="G59" s="70">
        <v>115</v>
      </c>
      <c r="H59" s="70"/>
      <c r="I59" s="70"/>
      <c r="J59" s="70">
        <v>1245</v>
      </c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28"/>
      <c r="W59" s="28"/>
      <c r="X59" s="28"/>
      <c r="Y59" s="28"/>
      <c r="Z59" s="28"/>
    </row>
    <row r="60" spans="1:26" x14ac:dyDescent="0.2">
      <c r="A60" s="67"/>
      <c r="B60" s="68" t="s">
        <v>53</v>
      </c>
      <c r="C60" s="69" t="s">
        <v>54</v>
      </c>
      <c r="D60" s="70"/>
      <c r="E60" s="71"/>
      <c r="F60" s="70"/>
      <c r="G60" s="70">
        <v>666</v>
      </c>
      <c r="H60" s="70"/>
      <c r="I60" s="70"/>
      <c r="J60" s="70">
        <v>7450</v>
      </c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28"/>
      <c r="W60" s="28"/>
      <c r="X60" s="28"/>
      <c r="Y60" s="28"/>
      <c r="Z60" s="28"/>
    </row>
    <row r="61" spans="1:26" ht="48" x14ac:dyDescent="0.2">
      <c r="A61" s="62">
        <v>10</v>
      </c>
      <c r="B61" s="63" t="s">
        <v>114</v>
      </c>
      <c r="C61" s="64">
        <v>11.66</v>
      </c>
      <c r="D61" s="65">
        <v>66.63</v>
      </c>
      <c r="E61" s="66" t="s">
        <v>115</v>
      </c>
      <c r="F61" s="65"/>
      <c r="G61" s="65">
        <v>777</v>
      </c>
      <c r="H61" s="65" t="s">
        <v>116</v>
      </c>
      <c r="I61" s="65"/>
      <c r="J61" s="65">
        <v>1651</v>
      </c>
      <c r="K61" s="66" t="s">
        <v>117</v>
      </c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28"/>
      <c r="W61" s="28"/>
      <c r="X61" s="28"/>
      <c r="Y61" s="28"/>
      <c r="Z61" s="28"/>
    </row>
    <row r="62" spans="1:26" ht="72" x14ac:dyDescent="0.2">
      <c r="A62" s="62">
        <v>11</v>
      </c>
      <c r="B62" s="63" t="s">
        <v>118</v>
      </c>
      <c r="C62" s="64">
        <v>0.32400000000000001</v>
      </c>
      <c r="D62" s="65">
        <v>110.9</v>
      </c>
      <c r="E62" s="66" t="s">
        <v>119</v>
      </c>
      <c r="F62" s="65"/>
      <c r="G62" s="65">
        <v>36</v>
      </c>
      <c r="H62" s="65" t="s">
        <v>120</v>
      </c>
      <c r="I62" s="65"/>
      <c r="J62" s="65">
        <v>410</v>
      </c>
      <c r="K62" s="66" t="s">
        <v>121</v>
      </c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28"/>
      <c r="W62" s="28"/>
      <c r="X62" s="28"/>
      <c r="Y62" s="28"/>
      <c r="Z62" s="28"/>
    </row>
    <row r="63" spans="1:26" x14ac:dyDescent="0.2">
      <c r="A63" s="67"/>
      <c r="B63" s="68" t="s">
        <v>122</v>
      </c>
      <c r="C63" s="69" t="s">
        <v>75</v>
      </c>
      <c r="D63" s="70"/>
      <c r="E63" s="71"/>
      <c r="F63" s="70"/>
      <c r="G63" s="70">
        <v>29</v>
      </c>
      <c r="H63" s="70"/>
      <c r="I63" s="70"/>
      <c r="J63" s="70">
        <v>328</v>
      </c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28"/>
      <c r="W63" s="28"/>
      <c r="X63" s="28"/>
      <c r="Y63" s="28"/>
      <c r="Z63" s="28"/>
    </row>
    <row r="64" spans="1:26" x14ac:dyDescent="0.2">
      <c r="A64" s="67"/>
      <c r="B64" s="68" t="s">
        <v>123</v>
      </c>
      <c r="C64" s="69" t="s">
        <v>77</v>
      </c>
      <c r="D64" s="70"/>
      <c r="E64" s="71"/>
      <c r="F64" s="70"/>
      <c r="G64" s="70">
        <v>14</v>
      </c>
      <c r="H64" s="70"/>
      <c r="I64" s="70"/>
      <c r="J64" s="70">
        <v>156</v>
      </c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28"/>
      <c r="W64" s="28"/>
      <c r="X64" s="28"/>
      <c r="Y64" s="28"/>
      <c r="Z64" s="28"/>
    </row>
    <row r="65" spans="1:26" x14ac:dyDescent="0.2">
      <c r="A65" s="67"/>
      <c r="B65" s="68" t="s">
        <v>53</v>
      </c>
      <c r="C65" s="69" t="s">
        <v>54</v>
      </c>
      <c r="D65" s="70"/>
      <c r="E65" s="71"/>
      <c r="F65" s="70"/>
      <c r="G65" s="70">
        <v>79</v>
      </c>
      <c r="H65" s="70"/>
      <c r="I65" s="70"/>
      <c r="J65" s="70">
        <v>894</v>
      </c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28"/>
      <c r="W65" s="28"/>
      <c r="X65" s="28"/>
      <c r="Y65" s="28"/>
      <c r="Z65" s="28"/>
    </row>
    <row r="66" spans="1:26" ht="36" x14ac:dyDescent="0.2">
      <c r="A66" s="62">
        <v>12</v>
      </c>
      <c r="B66" s="63" t="s">
        <v>124</v>
      </c>
      <c r="C66" s="64">
        <v>32.4</v>
      </c>
      <c r="D66" s="65">
        <v>2.66</v>
      </c>
      <c r="E66" s="66" t="s">
        <v>125</v>
      </c>
      <c r="F66" s="65"/>
      <c r="G66" s="65">
        <v>86</v>
      </c>
      <c r="H66" s="65" t="s">
        <v>126</v>
      </c>
      <c r="I66" s="65"/>
      <c r="J66" s="65">
        <v>203</v>
      </c>
      <c r="K66" s="66" t="s">
        <v>127</v>
      </c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28"/>
      <c r="W66" s="28"/>
      <c r="X66" s="28"/>
      <c r="Y66" s="28"/>
      <c r="Z66" s="28"/>
    </row>
    <row r="67" spans="1:26" ht="60" x14ac:dyDescent="0.2">
      <c r="A67" s="62">
        <v>13</v>
      </c>
      <c r="B67" s="63" t="s">
        <v>128</v>
      </c>
      <c r="C67" s="64">
        <v>0.32400000000000001</v>
      </c>
      <c r="D67" s="65">
        <v>104.58</v>
      </c>
      <c r="E67" s="66" t="s">
        <v>129</v>
      </c>
      <c r="F67" s="65">
        <v>5.16</v>
      </c>
      <c r="G67" s="65">
        <v>34</v>
      </c>
      <c r="H67" s="65" t="s">
        <v>130</v>
      </c>
      <c r="I67" s="65">
        <v>2</v>
      </c>
      <c r="J67" s="65">
        <v>428</v>
      </c>
      <c r="K67" s="66" t="s">
        <v>131</v>
      </c>
      <c r="L67" s="66"/>
      <c r="M67" s="66"/>
      <c r="N67" s="66"/>
      <c r="O67" s="66"/>
      <c r="P67" s="66"/>
      <c r="Q67" s="66"/>
      <c r="R67" s="66"/>
      <c r="S67" s="66"/>
      <c r="T67" s="66"/>
      <c r="U67" s="66">
        <v>10</v>
      </c>
      <c r="V67" s="28"/>
      <c r="W67" s="28"/>
      <c r="X67" s="28"/>
      <c r="Y67" s="28"/>
      <c r="Z67" s="28"/>
    </row>
    <row r="68" spans="1:26" x14ac:dyDescent="0.2">
      <c r="A68" s="67"/>
      <c r="B68" s="68" t="s">
        <v>132</v>
      </c>
      <c r="C68" s="69" t="s">
        <v>75</v>
      </c>
      <c r="D68" s="70"/>
      <c r="E68" s="71"/>
      <c r="F68" s="70"/>
      <c r="G68" s="70">
        <v>32</v>
      </c>
      <c r="H68" s="70"/>
      <c r="I68" s="70"/>
      <c r="J68" s="70">
        <v>366</v>
      </c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28"/>
      <c r="W68" s="28"/>
      <c r="X68" s="28"/>
      <c r="Y68" s="28"/>
      <c r="Z68" s="28"/>
    </row>
    <row r="69" spans="1:26" x14ac:dyDescent="0.2">
      <c r="A69" s="67"/>
      <c r="B69" s="68" t="s">
        <v>133</v>
      </c>
      <c r="C69" s="69" t="s">
        <v>77</v>
      </c>
      <c r="D69" s="70"/>
      <c r="E69" s="71"/>
      <c r="F69" s="70"/>
      <c r="G69" s="70">
        <v>16</v>
      </c>
      <c r="H69" s="70"/>
      <c r="I69" s="70"/>
      <c r="J69" s="70">
        <v>174</v>
      </c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28"/>
      <c r="W69" s="28"/>
      <c r="X69" s="28"/>
      <c r="Y69" s="28"/>
      <c r="Z69" s="28"/>
    </row>
    <row r="70" spans="1:26" x14ac:dyDescent="0.2">
      <c r="A70" s="67"/>
      <c r="B70" s="68" t="s">
        <v>53</v>
      </c>
      <c r="C70" s="69" t="s">
        <v>54</v>
      </c>
      <c r="D70" s="70"/>
      <c r="E70" s="71"/>
      <c r="F70" s="70"/>
      <c r="G70" s="70">
        <v>82</v>
      </c>
      <c r="H70" s="70"/>
      <c r="I70" s="70"/>
      <c r="J70" s="70">
        <v>968</v>
      </c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28"/>
      <c r="W70" s="28"/>
      <c r="X70" s="28"/>
      <c r="Y70" s="28"/>
      <c r="Z70" s="28"/>
    </row>
    <row r="71" spans="1:26" ht="36" x14ac:dyDescent="0.2">
      <c r="A71" s="62">
        <v>14</v>
      </c>
      <c r="B71" s="63" t="s">
        <v>134</v>
      </c>
      <c r="C71" s="64">
        <v>36.29</v>
      </c>
      <c r="D71" s="65">
        <v>23.53</v>
      </c>
      <c r="E71" s="66" t="s">
        <v>135</v>
      </c>
      <c r="F71" s="65"/>
      <c r="G71" s="65">
        <v>854</v>
      </c>
      <c r="H71" s="65" t="s">
        <v>136</v>
      </c>
      <c r="I71" s="65"/>
      <c r="J71" s="65">
        <v>2227</v>
      </c>
      <c r="K71" s="66" t="s">
        <v>137</v>
      </c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28"/>
      <c r="W71" s="28"/>
      <c r="X71" s="28"/>
      <c r="Y71" s="28"/>
      <c r="Z71" s="28"/>
    </row>
    <row r="72" spans="1:26" ht="60" x14ac:dyDescent="0.2">
      <c r="A72" s="62">
        <v>15</v>
      </c>
      <c r="B72" s="63" t="s">
        <v>138</v>
      </c>
      <c r="C72" s="64">
        <v>1.4039999999999999</v>
      </c>
      <c r="D72" s="65">
        <v>44.21</v>
      </c>
      <c r="E72" s="66"/>
      <c r="F72" s="65">
        <v>44.21</v>
      </c>
      <c r="G72" s="65">
        <v>62</v>
      </c>
      <c r="H72" s="65"/>
      <c r="I72" s="65">
        <v>62</v>
      </c>
      <c r="J72" s="65">
        <v>568</v>
      </c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>
        <v>568</v>
      </c>
      <c r="V72" s="28"/>
      <c r="W72" s="28"/>
      <c r="X72" s="28"/>
      <c r="Y72" s="28"/>
      <c r="Z72" s="28"/>
    </row>
    <row r="73" spans="1:26" x14ac:dyDescent="0.2">
      <c r="A73" s="67"/>
      <c r="B73" s="68" t="s">
        <v>53</v>
      </c>
      <c r="C73" s="69" t="s">
        <v>54</v>
      </c>
      <c r="D73" s="70"/>
      <c r="E73" s="71"/>
      <c r="F73" s="70"/>
      <c r="G73" s="70">
        <v>62</v>
      </c>
      <c r="H73" s="70"/>
      <c r="I73" s="70"/>
      <c r="J73" s="70">
        <v>568</v>
      </c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28"/>
      <c r="W73" s="28"/>
      <c r="X73" s="28"/>
      <c r="Y73" s="28"/>
      <c r="Z73" s="28"/>
    </row>
    <row r="74" spans="1:26" ht="72" x14ac:dyDescent="0.2">
      <c r="A74" s="62">
        <v>16</v>
      </c>
      <c r="B74" s="63" t="s">
        <v>139</v>
      </c>
      <c r="C74" s="64">
        <v>1.4039999999999999</v>
      </c>
      <c r="D74" s="65">
        <v>24.01</v>
      </c>
      <c r="E74" s="66"/>
      <c r="F74" s="65">
        <v>24.01</v>
      </c>
      <c r="G74" s="65">
        <v>34</v>
      </c>
      <c r="H74" s="65"/>
      <c r="I74" s="65">
        <v>34</v>
      </c>
      <c r="J74" s="65">
        <v>158</v>
      </c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>
        <v>158</v>
      </c>
      <c r="V74" s="28"/>
      <c r="W74" s="28"/>
      <c r="X74" s="28"/>
      <c r="Y74" s="28"/>
      <c r="Z74" s="28"/>
    </row>
    <row r="75" spans="1:26" x14ac:dyDescent="0.2">
      <c r="A75" s="72"/>
      <c r="B75" s="73" t="s">
        <v>53</v>
      </c>
      <c r="C75" s="74" t="s">
        <v>54</v>
      </c>
      <c r="D75" s="75"/>
      <c r="E75" s="76"/>
      <c r="F75" s="75"/>
      <c r="G75" s="75">
        <v>34</v>
      </c>
      <c r="H75" s="75"/>
      <c r="I75" s="75"/>
      <c r="J75" s="75">
        <v>158</v>
      </c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28"/>
      <c r="W75" s="28"/>
      <c r="X75" s="28"/>
      <c r="Y75" s="28"/>
      <c r="Z75" s="28"/>
    </row>
    <row r="76" spans="1:26" ht="36" x14ac:dyDescent="0.2">
      <c r="A76" s="107" t="s">
        <v>140</v>
      </c>
      <c r="B76" s="107"/>
      <c r="C76" s="107"/>
      <c r="D76" s="107"/>
      <c r="E76" s="107"/>
      <c r="F76" s="107"/>
      <c r="G76" s="77">
        <v>24029</v>
      </c>
      <c r="H76" s="77" t="s">
        <v>141</v>
      </c>
      <c r="I76" s="77" t="s">
        <v>142</v>
      </c>
      <c r="J76" s="77">
        <v>67393</v>
      </c>
      <c r="K76" s="77" t="s">
        <v>143</v>
      </c>
      <c r="L76" s="77"/>
      <c r="M76" s="77"/>
      <c r="N76" s="77"/>
      <c r="O76" s="77"/>
      <c r="P76" s="77"/>
      <c r="Q76" s="77"/>
      <c r="R76" s="77"/>
      <c r="S76" s="77"/>
      <c r="T76" s="77"/>
      <c r="U76" s="77" t="s">
        <v>144</v>
      </c>
      <c r="V76" s="28"/>
      <c r="W76" s="28"/>
      <c r="X76" s="28"/>
      <c r="Y76" s="28"/>
      <c r="Z76" s="28"/>
    </row>
    <row r="77" spans="1:26" x14ac:dyDescent="0.2">
      <c r="A77" s="107" t="s">
        <v>145</v>
      </c>
      <c r="B77" s="107"/>
      <c r="C77" s="107"/>
      <c r="D77" s="107"/>
      <c r="E77" s="107"/>
      <c r="F77" s="10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28"/>
      <c r="W77" s="28"/>
      <c r="X77" s="28"/>
      <c r="Y77" s="28"/>
      <c r="Z77" s="28"/>
    </row>
    <row r="78" spans="1:26" x14ac:dyDescent="0.2">
      <c r="A78" s="107" t="s">
        <v>146</v>
      </c>
      <c r="B78" s="107"/>
      <c r="C78" s="107"/>
      <c r="D78" s="107"/>
      <c r="E78" s="107"/>
      <c r="F78" s="107"/>
      <c r="G78" s="77">
        <v>886</v>
      </c>
      <c r="H78" s="77"/>
      <c r="I78" s="77"/>
      <c r="J78" s="77">
        <v>11918</v>
      </c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28"/>
      <c r="W78" s="28"/>
      <c r="X78" s="28"/>
      <c r="Y78" s="28"/>
      <c r="Z78" s="28"/>
    </row>
    <row r="79" spans="1:26" x14ac:dyDescent="0.2">
      <c r="A79" s="107" t="s">
        <v>147</v>
      </c>
      <c r="B79" s="107"/>
      <c r="C79" s="107"/>
      <c r="D79" s="107"/>
      <c r="E79" s="107"/>
      <c r="F79" s="107"/>
      <c r="G79" s="77">
        <v>22942</v>
      </c>
      <c r="H79" s="77"/>
      <c r="I79" s="77"/>
      <c r="J79" s="77">
        <v>54178</v>
      </c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28"/>
      <c r="W79" s="28"/>
      <c r="X79" s="28"/>
      <c r="Y79" s="28"/>
      <c r="Z79" s="28"/>
    </row>
    <row r="80" spans="1:26" x14ac:dyDescent="0.2">
      <c r="A80" s="107" t="s">
        <v>148</v>
      </c>
      <c r="B80" s="107"/>
      <c r="C80" s="107"/>
      <c r="D80" s="107"/>
      <c r="E80" s="107"/>
      <c r="F80" s="107"/>
      <c r="G80" s="77">
        <v>211</v>
      </c>
      <c r="H80" s="77"/>
      <c r="I80" s="77"/>
      <c r="J80" s="77">
        <v>1423</v>
      </c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28"/>
      <c r="W80" s="28"/>
      <c r="X80" s="28"/>
      <c r="Y80" s="28"/>
      <c r="Z80" s="28"/>
    </row>
    <row r="81" spans="1:26" x14ac:dyDescent="0.2">
      <c r="A81" s="106" t="s">
        <v>149</v>
      </c>
      <c r="B81" s="106"/>
      <c r="C81" s="106"/>
      <c r="D81" s="106"/>
      <c r="E81" s="106"/>
      <c r="F81" s="106"/>
      <c r="G81" s="78">
        <v>852</v>
      </c>
      <c r="H81" s="78"/>
      <c r="I81" s="78"/>
      <c r="J81" s="78">
        <v>9755</v>
      </c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28"/>
      <c r="W81" s="28"/>
      <c r="X81" s="28"/>
      <c r="Y81" s="28"/>
      <c r="Z81" s="28"/>
    </row>
    <row r="82" spans="1:26" x14ac:dyDescent="0.2">
      <c r="A82" s="106" t="s">
        <v>150</v>
      </c>
      <c r="B82" s="106"/>
      <c r="C82" s="106"/>
      <c r="D82" s="106"/>
      <c r="E82" s="106"/>
      <c r="F82" s="106"/>
      <c r="G82" s="78">
        <v>479</v>
      </c>
      <c r="H82" s="78"/>
      <c r="I82" s="78"/>
      <c r="J82" s="78">
        <v>5155</v>
      </c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28"/>
      <c r="W82" s="28"/>
      <c r="X82" s="28"/>
      <c r="Y82" s="28"/>
      <c r="Z82" s="28"/>
    </row>
    <row r="83" spans="1:26" x14ac:dyDescent="0.2">
      <c r="A83" s="106" t="s">
        <v>151</v>
      </c>
      <c r="B83" s="106"/>
      <c r="C83" s="106"/>
      <c r="D83" s="106"/>
      <c r="E83" s="106"/>
      <c r="F83" s="106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28"/>
      <c r="W83" s="28"/>
      <c r="X83" s="28"/>
      <c r="Y83" s="28"/>
      <c r="Z83" s="28"/>
    </row>
    <row r="84" spans="1:26" x14ac:dyDescent="0.2">
      <c r="A84" s="107" t="s">
        <v>152</v>
      </c>
      <c r="B84" s="107"/>
      <c r="C84" s="107"/>
      <c r="D84" s="107"/>
      <c r="E84" s="107"/>
      <c r="F84" s="107"/>
      <c r="G84" s="77">
        <v>540</v>
      </c>
      <c r="H84" s="77"/>
      <c r="I84" s="77"/>
      <c r="J84" s="77">
        <v>6444</v>
      </c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28"/>
      <c r="W84" s="28"/>
      <c r="X84" s="28"/>
      <c r="Y84" s="28"/>
      <c r="Z84" s="28"/>
    </row>
    <row r="85" spans="1:26" x14ac:dyDescent="0.2">
      <c r="A85" s="107" t="s">
        <v>153</v>
      </c>
      <c r="B85" s="107"/>
      <c r="C85" s="107"/>
      <c r="D85" s="107"/>
      <c r="E85" s="107"/>
      <c r="F85" s="107"/>
      <c r="G85" s="77">
        <v>23078</v>
      </c>
      <c r="H85" s="77"/>
      <c r="I85" s="77"/>
      <c r="J85" s="77">
        <v>64599</v>
      </c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28"/>
      <c r="W85" s="28"/>
      <c r="X85" s="28"/>
      <c r="Y85" s="28"/>
      <c r="Z85" s="28"/>
    </row>
    <row r="86" spans="1:26" x14ac:dyDescent="0.2">
      <c r="A86" s="107" t="s">
        <v>154</v>
      </c>
      <c r="B86" s="107"/>
      <c r="C86" s="107"/>
      <c r="D86" s="107"/>
      <c r="E86" s="107"/>
      <c r="F86" s="107"/>
      <c r="G86" s="77">
        <v>203</v>
      </c>
      <c r="H86" s="77"/>
      <c r="I86" s="77"/>
      <c r="J86" s="77">
        <v>1433</v>
      </c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28"/>
      <c r="W86" s="28"/>
      <c r="X86" s="28"/>
      <c r="Y86" s="28"/>
      <c r="Z86" s="28"/>
    </row>
    <row r="87" spans="1:26" x14ac:dyDescent="0.2">
      <c r="A87" s="107" t="s">
        <v>155</v>
      </c>
      <c r="B87" s="107"/>
      <c r="C87" s="107"/>
      <c r="D87" s="107"/>
      <c r="E87" s="107"/>
      <c r="F87" s="107"/>
      <c r="G87" s="77">
        <v>1443</v>
      </c>
      <c r="H87" s="77"/>
      <c r="I87" s="77"/>
      <c r="J87" s="77">
        <v>9101</v>
      </c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28"/>
      <c r="W87" s="28"/>
      <c r="X87" s="28"/>
      <c r="Y87" s="28"/>
      <c r="Z87" s="28"/>
    </row>
    <row r="88" spans="1:26" x14ac:dyDescent="0.2">
      <c r="A88" s="107" t="s">
        <v>156</v>
      </c>
      <c r="B88" s="107"/>
      <c r="C88" s="107"/>
      <c r="D88" s="107"/>
      <c r="E88" s="107"/>
      <c r="F88" s="107"/>
      <c r="G88" s="77">
        <v>62</v>
      </c>
      <c r="H88" s="77"/>
      <c r="I88" s="77"/>
      <c r="J88" s="77">
        <v>568</v>
      </c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28"/>
      <c r="W88" s="28"/>
      <c r="X88" s="28"/>
      <c r="Y88" s="28"/>
      <c r="Z88" s="28"/>
    </row>
    <row r="89" spans="1:26" x14ac:dyDescent="0.2">
      <c r="A89" s="107" t="s">
        <v>157</v>
      </c>
      <c r="B89" s="107"/>
      <c r="C89" s="107"/>
      <c r="D89" s="107"/>
      <c r="E89" s="107"/>
      <c r="F89" s="107"/>
      <c r="G89" s="77">
        <v>34</v>
      </c>
      <c r="H89" s="77"/>
      <c r="I89" s="77"/>
      <c r="J89" s="77">
        <v>158</v>
      </c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28"/>
      <c r="W89" s="28"/>
      <c r="X89" s="28"/>
      <c r="Y89" s="28"/>
      <c r="Z89" s="28"/>
    </row>
    <row r="90" spans="1:26" x14ac:dyDescent="0.2">
      <c r="A90" s="107" t="s">
        <v>158</v>
      </c>
      <c r="B90" s="107"/>
      <c r="C90" s="107"/>
      <c r="D90" s="107"/>
      <c r="E90" s="107"/>
      <c r="F90" s="107"/>
      <c r="G90" s="77">
        <v>25360</v>
      </c>
      <c r="H90" s="77"/>
      <c r="I90" s="77"/>
      <c r="J90" s="77">
        <v>82303</v>
      </c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28"/>
      <c r="W90" s="28"/>
      <c r="X90" s="28"/>
      <c r="Y90" s="28"/>
      <c r="Z90" s="28"/>
    </row>
    <row r="91" spans="1:26" ht="12.75" customHeight="1" x14ac:dyDescent="0.2">
      <c r="A91" s="107" t="s">
        <v>322</v>
      </c>
      <c r="B91" s="107"/>
      <c r="C91" s="107"/>
      <c r="D91" s="107"/>
      <c r="E91" s="107"/>
      <c r="F91" s="107"/>
      <c r="G91" s="77"/>
      <c r="H91" s="77"/>
      <c r="I91" s="77"/>
      <c r="J91" s="104">
        <f>J90*1.003169572</f>
        <v>82563.865284315994</v>
      </c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28"/>
      <c r="W91" s="28"/>
      <c r="X91" s="28"/>
      <c r="Y91" s="28"/>
      <c r="Z91" s="28"/>
    </row>
    <row r="92" spans="1:26" ht="12.75" customHeight="1" x14ac:dyDescent="0.2">
      <c r="A92" s="107" t="s">
        <v>159</v>
      </c>
      <c r="B92" s="107"/>
      <c r="C92" s="107"/>
      <c r="D92" s="107"/>
      <c r="E92" s="107"/>
      <c r="F92" s="107"/>
      <c r="G92" s="77"/>
      <c r="H92" s="77"/>
      <c r="I92" s="77"/>
      <c r="J92" s="104">
        <f>J91*0.2</f>
        <v>16512.7730568632</v>
      </c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28"/>
      <c r="W92" s="28"/>
      <c r="X92" s="28"/>
      <c r="Y92" s="28"/>
      <c r="Z92" s="28"/>
    </row>
    <row r="93" spans="1:26" x14ac:dyDescent="0.2">
      <c r="A93" s="106" t="s">
        <v>160</v>
      </c>
      <c r="B93" s="106"/>
      <c r="C93" s="106"/>
      <c r="D93" s="106"/>
      <c r="E93" s="106"/>
      <c r="F93" s="106"/>
      <c r="G93" s="78"/>
      <c r="H93" s="78"/>
      <c r="I93" s="78"/>
      <c r="J93" s="105">
        <f>SUM(J91:J92)</f>
        <v>99076.63834117919</v>
      </c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28"/>
      <c r="W93" s="28"/>
      <c r="X93" s="28"/>
      <c r="Y93" s="28"/>
      <c r="Z93" s="28"/>
    </row>
    <row r="94" spans="1:26" x14ac:dyDescent="0.2">
      <c r="A94" s="29"/>
      <c r="B94" s="53"/>
      <c r="C94" s="54"/>
      <c r="D94" s="55"/>
      <c r="E94" s="55"/>
      <c r="F94" s="54"/>
      <c r="G94" s="56"/>
      <c r="H94" s="4"/>
      <c r="I94" s="4"/>
      <c r="J94" s="56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28"/>
      <c r="W94" s="28"/>
      <c r="X94" s="28"/>
      <c r="Y94" s="28"/>
      <c r="Z94" s="28"/>
    </row>
    <row r="95" spans="1:26" x14ac:dyDescent="0.2">
      <c r="A95" s="29"/>
      <c r="B95" s="53"/>
      <c r="C95" s="54"/>
      <c r="D95" s="55"/>
      <c r="E95" s="55"/>
      <c r="F95" s="54"/>
      <c r="G95" s="22"/>
      <c r="H95" s="6"/>
      <c r="I95" s="6"/>
      <c r="J95" s="22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28"/>
      <c r="W95" s="28"/>
      <c r="X95" s="28"/>
      <c r="Y95" s="28"/>
      <c r="Z95" s="28"/>
    </row>
    <row r="96" spans="1:26" x14ac:dyDescent="0.2">
      <c r="A96" s="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28"/>
      <c r="W96" s="28"/>
      <c r="X96" s="28"/>
      <c r="Y96" s="28"/>
      <c r="Z96" s="28"/>
    </row>
    <row r="97" spans="1:26" x14ac:dyDescent="0.2">
      <c r="A97" s="59" t="s">
        <v>42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x14ac:dyDescent="0.2">
      <c r="A98" s="30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x14ac:dyDescent="0.2"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x14ac:dyDescent="0.2">
      <c r="A100" s="59" t="s">
        <v>320</v>
      </c>
      <c r="B100" s="6"/>
      <c r="C100" s="6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6"/>
      <c r="W100" s="6"/>
      <c r="X100" s="6"/>
      <c r="Y100" s="6"/>
      <c r="Z100" s="6"/>
    </row>
    <row r="101" spans="1:26" x14ac:dyDescent="0.2">
      <c r="A101" s="23"/>
      <c r="B101" s="30" t="s">
        <v>321</v>
      </c>
      <c r="C101" s="30"/>
      <c r="V101" s="30"/>
      <c r="W101" s="30"/>
      <c r="X101" s="30"/>
      <c r="Y101" s="30"/>
      <c r="Z101" s="30"/>
    </row>
    <row r="105" spans="1:26" x14ac:dyDescent="0.2">
      <c r="F105" s="1" t="s">
        <v>314</v>
      </c>
    </row>
    <row r="111" spans="1:26" x14ac:dyDescent="0.2">
      <c r="F111" s="1" t="s">
        <v>314</v>
      </c>
    </row>
  </sheetData>
  <mergeCells count="44">
    <mergeCell ref="G21:H21"/>
    <mergeCell ref="J21:K21"/>
    <mergeCell ref="J27:J28"/>
    <mergeCell ref="G26:I26"/>
    <mergeCell ref="G16:I16"/>
    <mergeCell ref="G20:H20"/>
    <mergeCell ref="J17:K17"/>
    <mergeCell ref="J20:K20"/>
    <mergeCell ref="G18:H18"/>
    <mergeCell ref="G19:H19"/>
    <mergeCell ref="A80:F80"/>
    <mergeCell ref="J18:K18"/>
    <mergeCell ref="J19:K19"/>
    <mergeCell ref="A11:U11"/>
    <mergeCell ref="A12:U12"/>
    <mergeCell ref="A13:U13"/>
    <mergeCell ref="A14:U14"/>
    <mergeCell ref="J16:U16"/>
    <mergeCell ref="G17:H17"/>
    <mergeCell ref="A26:A28"/>
    <mergeCell ref="B26:B28"/>
    <mergeCell ref="C26:C28"/>
    <mergeCell ref="D26:F26"/>
    <mergeCell ref="D27:D28"/>
    <mergeCell ref="J26:U26"/>
    <mergeCell ref="G27:G28"/>
    <mergeCell ref="A30:U30"/>
    <mergeCell ref="A76:F76"/>
    <mergeCell ref="A77:F77"/>
    <mergeCell ref="A78:F78"/>
    <mergeCell ref="A79:F79"/>
    <mergeCell ref="A93:F93"/>
    <mergeCell ref="A92:F92"/>
    <mergeCell ref="A81:F81"/>
    <mergeCell ref="A82:F82"/>
    <mergeCell ref="A83:F83"/>
    <mergeCell ref="A84:F84"/>
    <mergeCell ref="A85:F85"/>
    <mergeCell ref="A86:F86"/>
    <mergeCell ref="A87:F87"/>
    <mergeCell ref="A88:F88"/>
    <mergeCell ref="A89:F89"/>
    <mergeCell ref="A90:F90"/>
    <mergeCell ref="A91:F91"/>
  </mergeCells>
  <phoneticPr fontId="2" type="noConversion"/>
  <pageMargins left="0.59055118110236227" right="0.78740157480314965" top="0.59055118110236227" bottom="0.39370078740157483" header="0.23622047244094491" footer="0.23622047244094491"/>
  <pageSetup paperSize="9" scale="85" fitToHeight="30000" orientation="landscape" r:id="rId1"/>
  <headerFooter alignWithMargins="0">
    <oddHeader>&amp;LГРАНД-Смета</oddHead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pageSetUpPr fitToPage="1"/>
  </sheetPr>
  <dimension ref="A2:W85"/>
  <sheetViews>
    <sheetView showGridLines="0" workbookViewId="0">
      <selection activeCell="B12" sqref="B12"/>
    </sheetView>
  </sheetViews>
  <sheetFormatPr defaultRowHeight="12.75" x14ac:dyDescent="0.2"/>
  <cols>
    <col min="1" max="1" width="6" style="1" customWidth="1"/>
    <col min="2" max="2" width="16" style="1" customWidth="1"/>
    <col min="3" max="3" width="33.5703125" style="1" customWidth="1"/>
    <col min="4" max="6" width="11.5703125" style="1" customWidth="1"/>
    <col min="7" max="7" width="12.7109375" style="1" customWidth="1"/>
    <col min="8" max="10" width="11.5703125" style="1" customWidth="1"/>
    <col min="11" max="11" width="12.7109375" style="1" customWidth="1"/>
    <col min="12" max="12" width="12.7109375" style="1" hidden="1" customWidth="1"/>
    <col min="13" max="13" width="11.28515625" style="1" customWidth="1"/>
    <col min="14" max="14" width="15.28515625" style="1" customWidth="1"/>
    <col min="15" max="16" width="0" style="1" hidden="1" customWidth="1"/>
    <col min="17" max="16384" width="9.140625" style="1"/>
  </cols>
  <sheetData>
    <row r="2" spans="1:23" s="7" customFormat="1" x14ac:dyDescent="0.2">
      <c r="A2" s="8" t="s">
        <v>315</v>
      </c>
      <c r="B2" s="6"/>
      <c r="C2" s="6"/>
      <c r="D2" s="6"/>
      <c r="L2" s="31"/>
    </row>
    <row r="3" spans="1:23" s="7" customFormat="1" x14ac:dyDescent="0.2">
      <c r="A3" s="5"/>
      <c r="B3" s="6"/>
      <c r="C3" s="6"/>
      <c r="D3" s="6"/>
      <c r="L3" s="31"/>
    </row>
    <row r="4" spans="1:23" s="7" customFormat="1" x14ac:dyDescent="0.2">
      <c r="A4" s="8" t="s">
        <v>316</v>
      </c>
      <c r="B4" s="6"/>
      <c r="C4" s="6"/>
      <c r="D4" s="6"/>
      <c r="L4" s="31"/>
    </row>
    <row r="5" spans="1:23" s="7" customFormat="1" ht="15" x14ac:dyDescent="0.25">
      <c r="A5" s="112" t="s">
        <v>35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9"/>
      <c r="P5" s="9"/>
      <c r="Q5" s="9"/>
      <c r="R5" s="9"/>
      <c r="S5" s="9"/>
      <c r="T5" s="9"/>
      <c r="U5" s="9"/>
      <c r="V5" s="9"/>
      <c r="W5" s="9"/>
    </row>
    <row r="6" spans="1:23" s="7" customFormat="1" ht="12" x14ac:dyDescent="0.2">
      <c r="A6" s="113" t="s">
        <v>31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0"/>
      <c r="P6" s="10"/>
      <c r="Q6" s="10"/>
      <c r="R6" s="10"/>
      <c r="S6" s="10"/>
      <c r="T6" s="10"/>
      <c r="U6" s="10"/>
      <c r="V6" s="10"/>
      <c r="W6" s="10"/>
    </row>
    <row r="7" spans="1:23" s="7" customFormat="1" ht="12" x14ac:dyDescent="0.2">
      <c r="A7" s="113" t="s">
        <v>318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0"/>
      <c r="P7" s="10"/>
      <c r="Q7" s="10"/>
      <c r="R7" s="10"/>
      <c r="S7" s="10"/>
      <c r="T7" s="10"/>
      <c r="U7" s="10"/>
      <c r="V7" s="10"/>
      <c r="W7" s="10"/>
    </row>
    <row r="8" spans="1:23" s="7" customFormat="1" ht="12" x14ac:dyDescent="0.2">
      <c r="A8" s="114" t="s">
        <v>317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8"/>
      <c r="W8" s="8"/>
    </row>
    <row r="9" spans="1:23" s="7" customFormat="1" x14ac:dyDescent="0.2">
      <c r="L9" s="31"/>
    </row>
    <row r="10" spans="1:23" s="7" customFormat="1" ht="12.75" customHeight="1" x14ac:dyDescent="0.2">
      <c r="G10" s="137" t="s">
        <v>17</v>
      </c>
      <c r="H10" s="138"/>
      <c r="I10" s="138"/>
      <c r="J10" s="137" t="s">
        <v>18</v>
      </c>
      <c r="K10" s="138"/>
      <c r="L10" s="138"/>
      <c r="M10" s="139"/>
      <c r="N10" s="32"/>
      <c r="O10" s="32"/>
      <c r="P10" s="32"/>
      <c r="Q10" s="32"/>
      <c r="R10" s="32"/>
      <c r="S10" s="32"/>
      <c r="T10" s="32"/>
      <c r="U10" s="32"/>
      <c r="V10" s="32"/>
      <c r="W10" s="32"/>
    </row>
    <row r="11" spans="1:23" s="7" customFormat="1" x14ac:dyDescent="0.2">
      <c r="D11" s="5" t="s">
        <v>2</v>
      </c>
      <c r="G11" s="118">
        <f>25360/1000</f>
        <v>25.36</v>
      </c>
      <c r="H11" s="119"/>
      <c r="I11" s="33" t="s">
        <v>3</v>
      </c>
      <c r="J11" s="110">
        <f>98763.6/1000</f>
        <v>98.763600000000011</v>
      </c>
      <c r="K11" s="111"/>
      <c r="L11" s="34"/>
      <c r="M11" s="11" t="s">
        <v>3</v>
      </c>
      <c r="N11" s="35"/>
      <c r="O11" s="35"/>
      <c r="P11" s="35"/>
      <c r="Q11" s="35"/>
      <c r="R11" s="35"/>
      <c r="S11" s="35"/>
      <c r="T11" s="35"/>
      <c r="U11" s="35"/>
      <c r="V11" s="35"/>
      <c r="W11" s="36"/>
    </row>
    <row r="12" spans="1:23" s="7" customFormat="1" x14ac:dyDescent="0.2">
      <c r="D12" s="13" t="s">
        <v>33</v>
      </c>
      <c r="F12" s="14"/>
      <c r="G12" s="118">
        <f>0/1000</f>
        <v>0</v>
      </c>
      <c r="H12" s="119"/>
      <c r="I12" s="11" t="s">
        <v>3</v>
      </c>
      <c r="J12" s="110">
        <f>0/1000</f>
        <v>0</v>
      </c>
      <c r="K12" s="111"/>
      <c r="L12" s="34"/>
      <c r="M12" s="11" t="s">
        <v>3</v>
      </c>
      <c r="N12" s="35"/>
      <c r="O12" s="35"/>
      <c r="P12" s="35"/>
      <c r="Q12" s="35"/>
      <c r="R12" s="35"/>
      <c r="S12" s="35"/>
      <c r="T12" s="35"/>
    </row>
    <row r="13" spans="1:23" s="7" customFormat="1" x14ac:dyDescent="0.2">
      <c r="D13" s="13" t="s">
        <v>34</v>
      </c>
      <c r="F13" s="14"/>
      <c r="G13" s="118">
        <f>0/1000</f>
        <v>0</v>
      </c>
      <c r="H13" s="119"/>
      <c r="I13" s="11" t="s">
        <v>3</v>
      </c>
      <c r="J13" s="110">
        <f>0/1000</f>
        <v>0</v>
      </c>
      <c r="K13" s="111"/>
      <c r="L13" s="34"/>
      <c r="M13" s="11" t="s">
        <v>3</v>
      </c>
      <c r="N13" s="35"/>
      <c r="O13" s="35"/>
      <c r="P13" s="35"/>
      <c r="Q13" s="35"/>
      <c r="R13" s="35"/>
      <c r="S13" s="35"/>
      <c r="T13" s="35"/>
    </row>
    <row r="14" spans="1:23" s="7" customFormat="1" x14ac:dyDescent="0.2">
      <c r="D14" s="5" t="s">
        <v>4</v>
      </c>
      <c r="G14" s="118">
        <f>(O14+O15)/1000</f>
        <v>8.09E-2</v>
      </c>
      <c r="H14" s="119"/>
      <c r="I14" s="33" t="s">
        <v>5</v>
      </c>
      <c r="J14" s="110">
        <f>(P14+P15)/1000</f>
        <v>8.09E-2</v>
      </c>
      <c r="K14" s="111"/>
      <c r="L14" s="15">
        <v>876</v>
      </c>
      <c r="M14" s="11" t="s">
        <v>5</v>
      </c>
      <c r="N14" s="35"/>
      <c r="O14" s="15">
        <v>80.31</v>
      </c>
      <c r="P14" s="16">
        <v>80.31</v>
      </c>
      <c r="Q14" s="35"/>
      <c r="R14" s="35"/>
      <c r="S14" s="35"/>
      <c r="T14" s="35"/>
      <c r="U14" s="35"/>
      <c r="V14" s="35"/>
      <c r="W14" s="36"/>
    </row>
    <row r="15" spans="1:23" s="7" customFormat="1" x14ac:dyDescent="0.2">
      <c r="D15" s="5" t="s">
        <v>6</v>
      </c>
      <c r="G15" s="118">
        <f>886/1000</f>
        <v>0.88600000000000001</v>
      </c>
      <c r="H15" s="119"/>
      <c r="I15" s="33" t="s">
        <v>3</v>
      </c>
      <c r="J15" s="110">
        <f>11918/1000</f>
        <v>11.917999999999999</v>
      </c>
      <c r="K15" s="111"/>
      <c r="L15" s="16">
        <v>11792</v>
      </c>
      <c r="M15" s="11" t="s">
        <v>3</v>
      </c>
      <c r="N15" s="35"/>
      <c r="O15" s="15">
        <v>0.59</v>
      </c>
      <c r="P15" s="16">
        <v>0.59</v>
      </c>
      <c r="Q15" s="35"/>
      <c r="R15" s="35"/>
      <c r="S15" s="35"/>
      <c r="T15" s="35"/>
      <c r="U15" s="35"/>
      <c r="V15" s="35"/>
      <c r="W15" s="36"/>
    </row>
    <row r="16" spans="1:23" s="7" customFormat="1" x14ac:dyDescent="0.2">
      <c r="F16" s="6"/>
      <c r="G16" s="17"/>
      <c r="H16" s="17"/>
      <c r="I16" s="18"/>
      <c r="J16" s="19"/>
      <c r="K16" s="37"/>
      <c r="L16" s="15">
        <v>10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8"/>
    </row>
    <row r="17" spans="1:23" s="7" customFormat="1" x14ac:dyDescent="0.2">
      <c r="B17" s="6"/>
      <c r="C17" s="6"/>
      <c r="D17" s="6"/>
      <c r="F17" s="14"/>
      <c r="G17" s="20"/>
      <c r="H17" s="20"/>
      <c r="I17" s="21"/>
      <c r="J17" s="22"/>
      <c r="K17" s="22"/>
      <c r="L17" s="16">
        <v>126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1"/>
    </row>
    <row r="18" spans="1:23" s="7" customFormat="1" ht="12" x14ac:dyDescent="0.2">
      <c r="A18" s="5" t="str">
        <f>"Составлена в базисных ценах на 01.2000 г. и текущих ценах на 2 квартал 2019" &amp; IF(LEN(L18)&gt;3,MID(L18,4,LEN(L18)),L18)</f>
        <v>Составлена в базисных ценах на 01.2000 г. и текущих ценах на 2 квартал 2019</v>
      </c>
    </row>
    <row r="19" spans="1:23" s="7" customFormat="1" ht="13.5" thickBot="1" x14ac:dyDescent="0.25">
      <c r="A19" s="23"/>
      <c r="L19" s="31"/>
    </row>
    <row r="20" spans="1:23" s="25" customFormat="1" ht="23.25" customHeight="1" thickBot="1" x14ac:dyDescent="0.25">
      <c r="A20" s="127" t="s">
        <v>7</v>
      </c>
      <c r="B20" s="127" t="s">
        <v>0</v>
      </c>
      <c r="C20" s="127" t="s">
        <v>19</v>
      </c>
      <c r="D20" s="39" t="s">
        <v>20</v>
      </c>
      <c r="E20" s="127" t="s">
        <v>21</v>
      </c>
      <c r="F20" s="132" t="s">
        <v>22</v>
      </c>
      <c r="G20" s="133"/>
      <c r="H20" s="132" t="s">
        <v>23</v>
      </c>
      <c r="I20" s="136"/>
      <c r="J20" s="136"/>
      <c r="K20" s="133"/>
      <c r="L20" s="40"/>
      <c r="M20" s="127" t="s">
        <v>24</v>
      </c>
      <c r="N20" s="127" t="s">
        <v>25</v>
      </c>
    </row>
    <row r="21" spans="1:23" s="25" customFormat="1" ht="19.5" customHeight="1" thickBot="1" x14ac:dyDescent="0.25">
      <c r="A21" s="128"/>
      <c r="B21" s="128"/>
      <c r="C21" s="128"/>
      <c r="D21" s="127" t="s">
        <v>30</v>
      </c>
      <c r="E21" s="128"/>
      <c r="F21" s="134"/>
      <c r="G21" s="135"/>
      <c r="H21" s="130" t="s">
        <v>26</v>
      </c>
      <c r="I21" s="131"/>
      <c r="J21" s="130" t="s">
        <v>27</v>
      </c>
      <c r="K21" s="131"/>
      <c r="L21" s="41"/>
      <c r="M21" s="128"/>
      <c r="N21" s="128"/>
    </row>
    <row r="22" spans="1:23" s="25" customFormat="1" ht="19.5" customHeight="1" x14ac:dyDescent="0.2">
      <c r="A22" s="128"/>
      <c r="B22" s="128"/>
      <c r="C22" s="128"/>
      <c r="D22" s="128"/>
      <c r="E22" s="128"/>
      <c r="F22" s="79" t="s">
        <v>28</v>
      </c>
      <c r="G22" s="79" t="s">
        <v>29</v>
      </c>
      <c r="H22" s="79" t="s">
        <v>28</v>
      </c>
      <c r="I22" s="79" t="s">
        <v>29</v>
      </c>
      <c r="J22" s="79" t="s">
        <v>28</v>
      </c>
      <c r="K22" s="79" t="s">
        <v>29</v>
      </c>
      <c r="L22" s="41"/>
      <c r="M22" s="128"/>
      <c r="N22" s="128"/>
    </row>
    <row r="23" spans="1:23" x14ac:dyDescent="0.2">
      <c r="A23" s="80">
        <v>1</v>
      </c>
      <c r="B23" s="80">
        <v>2</v>
      </c>
      <c r="C23" s="80">
        <v>3</v>
      </c>
      <c r="D23" s="80">
        <v>4</v>
      </c>
      <c r="E23" s="80">
        <v>5</v>
      </c>
      <c r="F23" s="80">
        <v>6</v>
      </c>
      <c r="G23" s="80">
        <v>7</v>
      </c>
      <c r="H23" s="80">
        <v>8</v>
      </c>
      <c r="I23" s="80">
        <v>9</v>
      </c>
      <c r="J23" s="80">
        <v>10</v>
      </c>
      <c r="K23" s="80">
        <v>11</v>
      </c>
      <c r="L23" s="81"/>
      <c r="M23" s="80">
        <v>12</v>
      </c>
      <c r="N23" s="80">
        <v>13</v>
      </c>
    </row>
    <row r="24" spans="1:23" s="6" customFormat="1" ht="17.850000000000001" customHeight="1" x14ac:dyDescent="0.2">
      <c r="A24" s="129" t="s">
        <v>161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</row>
    <row r="25" spans="1:23" s="6" customFormat="1" ht="17.850000000000001" customHeight="1" x14ac:dyDescent="0.2">
      <c r="A25" s="129" t="s">
        <v>162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</row>
    <row r="26" spans="1:23" ht="24" x14ac:dyDescent="0.2">
      <c r="A26" s="82">
        <v>1</v>
      </c>
      <c r="B26" s="83" t="s">
        <v>163</v>
      </c>
      <c r="C26" s="63" t="s">
        <v>164</v>
      </c>
      <c r="D26" s="84" t="s">
        <v>165</v>
      </c>
      <c r="E26" s="85">
        <v>7.28</v>
      </c>
      <c r="F26" s="65" t="s">
        <v>166</v>
      </c>
      <c r="G26" s="65">
        <v>70.69</v>
      </c>
      <c r="H26" s="86"/>
      <c r="I26" s="86"/>
      <c r="J26" s="65" t="s">
        <v>167</v>
      </c>
      <c r="K26" s="65">
        <v>953.24</v>
      </c>
      <c r="L26" s="87"/>
      <c r="M26" s="86">
        <f t="shared" ref="M26:M33" si="0">IF(ISNUMBER(K26/G26),IF(NOT(K26/G26=0),K26/G26, " "), " ")</f>
        <v>13.484792757108503</v>
      </c>
      <c r="N26" s="84"/>
    </row>
    <row r="27" spans="1:23" s="6" customFormat="1" ht="24" x14ac:dyDescent="0.2">
      <c r="A27" s="82">
        <v>2</v>
      </c>
      <c r="B27" s="83" t="s">
        <v>168</v>
      </c>
      <c r="C27" s="63" t="s">
        <v>169</v>
      </c>
      <c r="D27" s="84" t="s">
        <v>165</v>
      </c>
      <c r="E27" s="85">
        <v>6.09</v>
      </c>
      <c r="F27" s="65" t="s">
        <v>170</v>
      </c>
      <c r="G27" s="65">
        <v>61.75</v>
      </c>
      <c r="H27" s="86"/>
      <c r="I27" s="86"/>
      <c r="J27" s="65" t="s">
        <v>171</v>
      </c>
      <c r="K27" s="65">
        <v>832.38</v>
      </c>
      <c r="L27" s="87"/>
      <c r="M27" s="86">
        <f t="shared" si="0"/>
        <v>13.479838056680162</v>
      </c>
      <c r="N27" s="84"/>
    </row>
    <row r="28" spans="1:23" s="6" customFormat="1" ht="24" x14ac:dyDescent="0.2">
      <c r="A28" s="82">
        <v>3</v>
      </c>
      <c r="B28" s="83" t="s">
        <v>172</v>
      </c>
      <c r="C28" s="63" t="s">
        <v>173</v>
      </c>
      <c r="D28" s="84" t="s">
        <v>165</v>
      </c>
      <c r="E28" s="85">
        <v>10.63</v>
      </c>
      <c r="F28" s="65" t="s">
        <v>174</v>
      </c>
      <c r="G28" s="65">
        <v>109.81</v>
      </c>
      <c r="H28" s="86"/>
      <c r="I28" s="86"/>
      <c r="J28" s="65" t="s">
        <v>175</v>
      </c>
      <c r="K28" s="65">
        <v>1480.76</v>
      </c>
      <c r="L28" s="87"/>
      <c r="M28" s="86">
        <f t="shared" si="0"/>
        <v>13.484746380111101</v>
      </c>
      <c r="N28" s="84"/>
    </row>
    <row r="29" spans="1:23" s="6" customFormat="1" ht="24" x14ac:dyDescent="0.2">
      <c r="A29" s="82">
        <v>4</v>
      </c>
      <c r="B29" s="83" t="s">
        <v>176</v>
      </c>
      <c r="C29" s="63" t="s">
        <v>177</v>
      </c>
      <c r="D29" s="84" t="s">
        <v>165</v>
      </c>
      <c r="E29" s="85">
        <v>6.59</v>
      </c>
      <c r="F29" s="65" t="s">
        <v>178</v>
      </c>
      <c r="G29" s="65">
        <v>71.040000000000006</v>
      </c>
      <c r="H29" s="86"/>
      <c r="I29" s="86"/>
      <c r="J29" s="65" t="s">
        <v>179</v>
      </c>
      <c r="K29" s="65">
        <v>958</v>
      </c>
      <c r="L29" s="87"/>
      <c r="M29" s="86">
        <f t="shared" si="0"/>
        <v>13.485360360360358</v>
      </c>
      <c r="N29" s="84"/>
    </row>
    <row r="30" spans="1:23" s="6" customFormat="1" ht="24" x14ac:dyDescent="0.2">
      <c r="A30" s="82">
        <v>5</v>
      </c>
      <c r="B30" s="83" t="s">
        <v>180</v>
      </c>
      <c r="C30" s="63" t="s">
        <v>181</v>
      </c>
      <c r="D30" s="84" t="s">
        <v>165</v>
      </c>
      <c r="E30" s="85">
        <v>28.47</v>
      </c>
      <c r="F30" s="65" t="s">
        <v>182</v>
      </c>
      <c r="G30" s="65">
        <v>314.58999999999997</v>
      </c>
      <c r="H30" s="86"/>
      <c r="I30" s="86"/>
      <c r="J30" s="65" t="s">
        <v>183</v>
      </c>
      <c r="K30" s="65">
        <v>4241.18</v>
      </c>
      <c r="L30" s="87"/>
      <c r="M30" s="86">
        <f t="shared" si="0"/>
        <v>13.481610985727457</v>
      </c>
      <c r="N30" s="84"/>
    </row>
    <row r="31" spans="1:23" ht="24" x14ac:dyDescent="0.2">
      <c r="A31" s="82">
        <v>6</v>
      </c>
      <c r="B31" s="83" t="s">
        <v>184</v>
      </c>
      <c r="C31" s="63" t="s">
        <v>185</v>
      </c>
      <c r="D31" s="84" t="s">
        <v>165</v>
      </c>
      <c r="E31" s="85">
        <v>21.25</v>
      </c>
      <c r="F31" s="65" t="s">
        <v>186</v>
      </c>
      <c r="G31" s="65">
        <v>246.71</v>
      </c>
      <c r="H31" s="86"/>
      <c r="I31" s="86"/>
      <c r="J31" s="65" t="s">
        <v>187</v>
      </c>
      <c r="K31" s="65">
        <v>3325.84</v>
      </c>
      <c r="L31" s="87"/>
      <c r="M31" s="86">
        <f t="shared" si="0"/>
        <v>13.480766892302704</v>
      </c>
      <c r="N31" s="84"/>
    </row>
    <row r="32" spans="1:23" ht="24" x14ac:dyDescent="0.2">
      <c r="A32" s="82">
        <v>7</v>
      </c>
      <c r="B32" s="83">
        <v>2</v>
      </c>
      <c r="C32" s="63" t="s">
        <v>188</v>
      </c>
      <c r="D32" s="84" t="s">
        <v>165</v>
      </c>
      <c r="E32" s="85">
        <v>0.59</v>
      </c>
      <c r="F32" s="65" t="s">
        <v>189</v>
      </c>
      <c r="G32" s="65"/>
      <c r="H32" s="86"/>
      <c r="I32" s="86"/>
      <c r="J32" s="65" t="s">
        <v>189</v>
      </c>
      <c r="K32" s="65"/>
      <c r="L32" s="87"/>
      <c r="M32" s="86" t="str">
        <f t="shared" si="0"/>
        <v xml:space="preserve"> </v>
      </c>
      <c r="N32" s="84"/>
    </row>
    <row r="33" spans="1:14" ht="24" x14ac:dyDescent="0.2">
      <c r="A33" s="88"/>
      <c r="B33" s="89" t="s">
        <v>54</v>
      </c>
      <c r="C33" s="90" t="s">
        <v>190</v>
      </c>
      <c r="D33" s="91" t="s">
        <v>191</v>
      </c>
      <c r="E33" s="92"/>
      <c r="F33" s="93" t="s">
        <v>189</v>
      </c>
      <c r="G33" s="93">
        <v>876</v>
      </c>
      <c r="H33" s="94"/>
      <c r="I33" s="94"/>
      <c r="J33" s="93" t="s">
        <v>189</v>
      </c>
      <c r="K33" s="93">
        <v>11792</v>
      </c>
      <c r="L33" s="95"/>
      <c r="M33" s="94">
        <f t="shared" si="0"/>
        <v>13.461187214611872</v>
      </c>
      <c r="N33" s="91"/>
    </row>
    <row r="34" spans="1:14" ht="17.850000000000001" customHeight="1" x14ac:dyDescent="0.2">
      <c r="A34" s="129" t="s">
        <v>192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</row>
    <row r="35" spans="1:14" ht="36" x14ac:dyDescent="0.2">
      <c r="A35" s="82">
        <v>9</v>
      </c>
      <c r="B35" s="83">
        <v>30954</v>
      </c>
      <c r="C35" s="63" t="s">
        <v>193</v>
      </c>
      <c r="D35" s="84" t="s">
        <v>194</v>
      </c>
      <c r="E35" s="85">
        <v>0.46</v>
      </c>
      <c r="F35" s="65" t="s">
        <v>195</v>
      </c>
      <c r="G35" s="65">
        <v>15.52</v>
      </c>
      <c r="H35" s="86"/>
      <c r="I35" s="86"/>
      <c r="J35" s="65" t="s">
        <v>196</v>
      </c>
      <c r="K35" s="65">
        <v>123.09</v>
      </c>
      <c r="L35" s="87"/>
      <c r="M35" s="86">
        <f t="shared" ref="M35:M42" si="1">IF(ISNUMBER(K35/G35),IF(NOT(K35/G35=0),K35/G35, " "), " ")</f>
        <v>7.9310567010309283</v>
      </c>
      <c r="N35" s="84" t="s">
        <v>197</v>
      </c>
    </row>
    <row r="36" spans="1:14" ht="48" x14ac:dyDescent="0.2">
      <c r="A36" s="82">
        <v>10</v>
      </c>
      <c r="B36" s="83">
        <v>50101</v>
      </c>
      <c r="C36" s="63" t="s">
        <v>198</v>
      </c>
      <c r="D36" s="84" t="s">
        <v>194</v>
      </c>
      <c r="E36" s="85">
        <v>0.13</v>
      </c>
      <c r="F36" s="65" t="s">
        <v>199</v>
      </c>
      <c r="G36" s="65">
        <v>8.16</v>
      </c>
      <c r="H36" s="86"/>
      <c r="I36" s="86"/>
      <c r="J36" s="65" t="s">
        <v>200</v>
      </c>
      <c r="K36" s="65">
        <v>54.73</v>
      </c>
      <c r="L36" s="87"/>
      <c r="M36" s="86">
        <f t="shared" si="1"/>
        <v>6.7071078431372548</v>
      </c>
      <c r="N36" s="84" t="s">
        <v>201</v>
      </c>
    </row>
    <row r="37" spans="1:14" ht="36" x14ac:dyDescent="0.2">
      <c r="A37" s="82">
        <v>11</v>
      </c>
      <c r="B37" s="83">
        <v>134041</v>
      </c>
      <c r="C37" s="63" t="s">
        <v>202</v>
      </c>
      <c r="D37" s="84" t="s">
        <v>194</v>
      </c>
      <c r="E37" s="85">
        <v>3.24</v>
      </c>
      <c r="F37" s="65" t="s">
        <v>203</v>
      </c>
      <c r="G37" s="65">
        <v>9.75</v>
      </c>
      <c r="H37" s="86"/>
      <c r="I37" s="86"/>
      <c r="J37" s="65" t="s">
        <v>204</v>
      </c>
      <c r="K37" s="65">
        <v>45.36</v>
      </c>
      <c r="L37" s="87"/>
      <c r="M37" s="86">
        <f t="shared" si="1"/>
        <v>4.6523076923076925</v>
      </c>
      <c r="N37" s="84" t="s">
        <v>201</v>
      </c>
    </row>
    <row r="38" spans="1:14" ht="48" x14ac:dyDescent="0.2">
      <c r="A38" s="82">
        <v>12</v>
      </c>
      <c r="B38" s="83">
        <v>330804</v>
      </c>
      <c r="C38" s="63" t="s">
        <v>205</v>
      </c>
      <c r="D38" s="84" t="s">
        <v>194</v>
      </c>
      <c r="E38" s="85">
        <v>0.25</v>
      </c>
      <c r="F38" s="65" t="s">
        <v>206</v>
      </c>
      <c r="G38" s="65">
        <v>0.36</v>
      </c>
      <c r="H38" s="86"/>
      <c r="I38" s="86"/>
      <c r="J38" s="65" t="s">
        <v>207</v>
      </c>
      <c r="K38" s="65">
        <v>1.25</v>
      </c>
      <c r="L38" s="87"/>
      <c r="M38" s="86">
        <f t="shared" si="1"/>
        <v>3.4722222222222223</v>
      </c>
      <c r="N38" s="84" t="s">
        <v>208</v>
      </c>
    </row>
    <row r="39" spans="1:14" ht="36" x14ac:dyDescent="0.2">
      <c r="A39" s="82">
        <v>13</v>
      </c>
      <c r="B39" s="83">
        <v>331451</v>
      </c>
      <c r="C39" s="63" t="s">
        <v>209</v>
      </c>
      <c r="D39" s="84" t="s">
        <v>194</v>
      </c>
      <c r="E39" s="85">
        <v>4.99</v>
      </c>
      <c r="F39" s="65" t="s">
        <v>210</v>
      </c>
      <c r="G39" s="65">
        <v>10.73</v>
      </c>
      <c r="H39" s="86"/>
      <c r="I39" s="86"/>
      <c r="J39" s="65" t="s">
        <v>211</v>
      </c>
      <c r="K39" s="65">
        <v>39.92</v>
      </c>
      <c r="L39" s="87"/>
      <c r="M39" s="86">
        <f t="shared" si="1"/>
        <v>3.7204100652376515</v>
      </c>
      <c r="N39" s="84" t="s">
        <v>201</v>
      </c>
    </row>
    <row r="40" spans="1:14" ht="36" x14ac:dyDescent="0.2">
      <c r="A40" s="82">
        <v>14</v>
      </c>
      <c r="B40" s="83">
        <v>331531</v>
      </c>
      <c r="C40" s="63" t="s">
        <v>212</v>
      </c>
      <c r="D40" s="84" t="s">
        <v>194</v>
      </c>
      <c r="E40" s="85">
        <v>0.04</v>
      </c>
      <c r="F40" s="65" t="s">
        <v>213</v>
      </c>
      <c r="G40" s="65">
        <v>0.04</v>
      </c>
      <c r="H40" s="86"/>
      <c r="I40" s="86"/>
      <c r="J40" s="65" t="s">
        <v>207</v>
      </c>
      <c r="K40" s="65">
        <v>0.2</v>
      </c>
      <c r="L40" s="87"/>
      <c r="M40" s="86">
        <f t="shared" si="1"/>
        <v>5</v>
      </c>
      <c r="N40" s="84" t="s">
        <v>201</v>
      </c>
    </row>
    <row r="41" spans="1:14" ht="36" x14ac:dyDescent="0.2">
      <c r="A41" s="82">
        <v>15</v>
      </c>
      <c r="B41" s="83">
        <v>400001</v>
      </c>
      <c r="C41" s="63" t="s">
        <v>214</v>
      </c>
      <c r="D41" s="84" t="s">
        <v>194</v>
      </c>
      <c r="E41" s="85">
        <v>0.69</v>
      </c>
      <c r="F41" s="65" t="s">
        <v>215</v>
      </c>
      <c r="G41" s="65">
        <v>71.2</v>
      </c>
      <c r="H41" s="86"/>
      <c r="I41" s="86"/>
      <c r="J41" s="65" t="s">
        <v>216</v>
      </c>
      <c r="K41" s="65">
        <v>429.18</v>
      </c>
      <c r="L41" s="87"/>
      <c r="M41" s="86">
        <f t="shared" si="1"/>
        <v>6.0278089887640451</v>
      </c>
      <c r="N41" s="84" t="s">
        <v>201</v>
      </c>
    </row>
    <row r="42" spans="1:14" ht="24" x14ac:dyDescent="0.2">
      <c r="A42" s="88"/>
      <c r="B42" s="89" t="s">
        <v>54</v>
      </c>
      <c r="C42" s="90" t="s">
        <v>217</v>
      </c>
      <c r="D42" s="91" t="s">
        <v>191</v>
      </c>
      <c r="E42" s="92"/>
      <c r="F42" s="93" t="s">
        <v>189</v>
      </c>
      <c r="G42" s="93">
        <v>211</v>
      </c>
      <c r="H42" s="94"/>
      <c r="I42" s="94"/>
      <c r="J42" s="93" t="s">
        <v>189</v>
      </c>
      <c r="K42" s="93">
        <v>1423</v>
      </c>
      <c r="L42" s="95"/>
      <c r="M42" s="94">
        <f t="shared" si="1"/>
        <v>6.7440758293838865</v>
      </c>
      <c r="N42" s="91"/>
    </row>
    <row r="43" spans="1:14" ht="17.850000000000001" customHeight="1" x14ac:dyDescent="0.2">
      <c r="A43" s="129" t="s">
        <v>218</v>
      </c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</row>
    <row r="44" spans="1:14" ht="48" x14ac:dyDescent="0.2">
      <c r="A44" s="82">
        <v>17</v>
      </c>
      <c r="B44" s="83" t="s">
        <v>219</v>
      </c>
      <c r="C44" s="63" t="s">
        <v>220</v>
      </c>
      <c r="D44" s="84" t="s">
        <v>221</v>
      </c>
      <c r="E44" s="85">
        <v>4.0000000000000002E-4</v>
      </c>
      <c r="F44" s="65" t="s">
        <v>222</v>
      </c>
      <c r="G44" s="65">
        <v>4.2</v>
      </c>
      <c r="H44" s="86">
        <v>89139.77</v>
      </c>
      <c r="I44" s="86">
        <v>35.659999999999997</v>
      </c>
      <c r="J44" s="65" t="s">
        <v>223</v>
      </c>
      <c r="K44" s="65">
        <v>36.520000000000003</v>
      </c>
      <c r="L44" s="87"/>
      <c r="M44" s="86">
        <f t="shared" ref="M44:M62" si="2">IF(ISNUMBER(K44/G44),IF(NOT(K44/G44=0),K44/G44, " "), " ")</f>
        <v>8.6952380952380963</v>
      </c>
      <c r="N44" s="84" t="s">
        <v>224</v>
      </c>
    </row>
    <row r="45" spans="1:14" ht="24" x14ac:dyDescent="0.2">
      <c r="A45" s="82">
        <v>18</v>
      </c>
      <c r="B45" s="83" t="s">
        <v>225</v>
      </c>
      <c r="C45" s="63" t="s">
        <v>226</v>
      </c>
      <c r="D45" s="84" t="s">
        <v>227</v>
      </c>
      <c r="E45" s="85">
        <v>2.2200000000000001E-2</v>
      </c>
      <c r="F45" s="65" t="s">
        <v>228</v>
      </c>
      <c r="G45" s="65">
        <v>0.16</v>
      </c>
      <c r="H45" s="86">
        <v>38.130000000000003</v>
      </c>
      <c r="I45" s="86">
        <v>0.85</v>
      </c>
      <c r="J45" s="65" t="s">
        <v>229</v>
      </c>
      <c r="K45" s="65">
        <v>0.87</v>
      </c>
      <c r="L45" s="87"/>
      <c r="M45" s="86">
        <f t="shared" si="2"/>
        <v>5.4375</v>
      </c>
      <c r="N45" s="84" t="s">
        <v>230</v>
      </c>
    </row>
    <row r="46" spans="1:14" ht="48" x14ac:dyDescent="0.2">
      <c r="A46" s="82">
        <v>19</v>
      </c>
      <c r="B46" s="83" t="s">
        <v>231</v>
      </c>
      <c r="C46" s="63" t="s">
        <v>232</v>
      </c>
      <c r="D46" s="84" t="s">
        <v>221</v>
      </c>
      <c r="E46" s="85">
        <v>4.0000000000000002E-4</v>
      </c>
      <c r="F46" s="65" t="s">
        <v>233</v>
      </c>
      <c r="G46" s="65">
        <v>3.68</v>
      </c>
      <c r="H46" s="86">
        <v>52487</v>
      </c>
      <c r="I46" s="86">
        <v>21</v>
      </c>
      <c r="J46" s="65" t="s">
        <v>234</v>
      </c>
      <c r="K46" s="65">
        <v>21.54</v>
      </c>
      <c r="L46" s="87"/>
      <c r="M46" s="86">
        <f t="shared" si="2"/>
        <v>5.8532608695652169</v>
      </c>
      <c r="N46" s="84" t="s">
        <v>235</v>
      </c>
    </row>
    <row r="47" spans="1:14" ht="48" x14ac:dyDescent="0.2">
      <c r="A47" s="82">
        <v>20</v>
      </c>
      <c r="B47" s="83" t="s">
        <v>236</v>
      </c>
      <c r="C47" s="63" t="s">
        <v>237</v>
      </c>
      <c r="D47" s="84" t="s">
        <v>221</v>
      </c>
      <c r="E47" s="85">
        <v>1.0999999999999999E-2</v>
      </c>
      <c r="F47" s="65" t="s">
        <v>238</v>
      </c>
      <c r="G47" s="65">
        <v>129.58000000000001</v>
      </c>
      <c r="H47" s="86">
        <v>51278</v>
      </c>
      <c r="I47" s="86">
        <v>564.05999999999995</v>
      </c>
      <c r="J47" s="65" t="s">
        <v>239</v>
      </c>
      <c r="K47" s="65">
        <v>578.41999999999996</v>
      </c>
      <c r="L47" s="87"/>
      <c r="M47" s="86">
        <f t="shared" si="2"/>
        <v>4.46380614292329</v>
      </c>
      <c r="N47" s="84" t="s">
        <v>240</v>
      </c>
    </row>
    <row r="48" spans="1:14" ht="84" x14ac:dyDescent="0.2">
      <c r="A48" s="82">
        <v>21</v>
      </c>
      <c r="B48" s="83" t="s">
        <v>241</v>
      </c>
      <c r="C48" s="63" t="s">
        <v>242</v>
      </c>
      <c r="D48" s="84" t="s">
        <v>243</v>
      </c>
      <c r="E48" s="85">
        <v>45.8</v>
      </c>
      <c r="F48" s="65" t="s">
        <v>244</v>
      </c>
      <c r="G48" s="65">
        <v>401.21</v>
      </c>
      <c r="H48" s="86">
        <v>41.89</v>
      </c>
      <c r="I48" s="86">
        <v>1918.56</v>
      </c>
      <c r="J48" s="65" t="s">
        <v>245</v>
      </c>
      <c r="K48" s="65">
        <v>1957.95</v>
      </c>
      <c r="L48" s="87"/>
      <c r="M48" s="86">
        <f t="shared" si="2"/>
        <v>4.8801126592059028</v>
      </c>
      <c r="N48" s="84" t="s">
        <v>246</v>
      </c>
    </row>
    <row r="49" spans="1:14" ht="84" x14ac:dyDescent="0.2">
      <c r="A49" s="82">
        <v>22</v>
      </c>
      <c r="B49" s="83" t="s">
        <v>247</v>
      </c>
      <c r="C49" s="63" t="s">
        <v>248</v>
      </c>
      <c r="D49" s="84" t="s">
        <v>243</v>
      </c>
      <c r="E49" s="85">
        <v>9.3719999999999999</v>
      </c>
      <c r="F49" s="65" t="s">
        <v>249</v>
      </c>
      <c r="G49" s="65">
        <v>92.22</v>
      </c>
      <c r="H49" s="86">
        <v>41.89</v>
      </c>
      <c r="I49" s="86">
        <v>392.59</v>
      </c>
      <c r="J49" s="65" t="s">
        <v>245</v>
      </c>
      <c r="K49" s="65">
        <v>400.65</v>
      </c>
      <c r="L49" s="87"/>
      <c r="M49" s="86">
        <f t="shared" si="2"/>
        <v>4.3445022771633051</v>
      </c>
      <c r="N49" s="84" t="s">
        <v>246</v>
      </c>
    </row>
    <row r="50" spans="1:14" ht="48" x14ac:dyDescent="0.2">
      <c r="A50" s="82">
        <v>23</v>
      </c>
      <c r="B50" s="83" t="s">
        <v>250</v>
      </c>
      <c r="C50" s="63" t="s">
        <v>251</v>
      </c>
      <c r="D50" s="84" t="s">
        <v>252</v>
      </c>
      <c r="E50" s="85">
        <v>15.875999999999999</v>
      </c>
      <c r="F50" s="65" t="s">
        <v>253</v>
      </c>
      <c r="G50" s="65">
        <v>1077.82</v>
      </c>
      <c r="H50" s="86">
        <v>270.20999999999998</v>
      </c>
      <c r="I50" s="86">
        <v>4289.8500000000004</v>
      </c>
      <c r="J50" s="65" t="s">
        <v>254</v>
      </c>
      <c r="K50" s="65">
        <v>4379.71</v>
      </c>
      <c r="L50" s="87"/>
      <c r="M50" s="86">
        <f t="shared" si="2"/>
        <v>4.063489265368986</v>
      </c>
      <c r="N50" s="84" t="s">
        <v>255</v>
      </c>
    </row>
    <row r="51" spans="1:14" ht="24" x14ac:dyDescent="0.2">
      <c r="A51" s="82">
        <v>24</v>
      </c>
      <c r="B51" s="83" t="s">
        <v>256</v>
      </c>
      <c r="C51" s="63" t="s">
        <v>257</v>
      </c>
      <c r="D51" s="84" t="s">
        <v>227</v>
      </c>
      <c r="E51" s="85">
        <v>3.33</v>
      </c>
      <c r="F51" s="65" t="s">
        <v>258</v>
      </c>
      <c r="G51" s="65">
        <v>52.28</v>
      </c>
      <c r="H51" s="86">
        <v>27.92</v>
      </c>
      <c r="I51" s="86">
        <v>92.97</v>
      </c>
      <c r="J51" s="65" t="s">
        <v>259</v>
      </c>
      <c r="K51" s="65">
        <v>95.8</v>
      </c>
      <c r="L51" s="87"/>
      <c r="M51" s="86">
        <f t="shared" si="2"/>
        <v>1.8324407039020658</v>
      </c>
      <c r="N51" s="84" t="s">
        <v>260</v>
      </c>
    </row>
    <row r="52" spans="1:14" ht="36" x14ac:dyDescent="0.2">
      <c r="A52" s="82">
        <v>25</v>
      </c>
      <c r="B52" s="83" t="s">
        <v>261</v>
      </c>
      <c r="C52" s="63" t="s">
        <v>262</v>
      </c>
      <c r="D52" s="84" t="s">
        <v>243</v>
      </c>
      <c r="E52" s="85">
        <v>28.25</v>
      </c>
      <c r="F52" s="65" t="s">
        <v>263</v>
      </c>
      <c r="G52" s="65">
        <v>197.75</v>
      </c>
      <c r="H52" s="86">
        <v>20.170000000000002</v>
      </c>
      <c r="I52" s="86">
        <v>569.79999999999995</v>
      </c>
      <c r="J52" s="65" t="s">
        <v>264</v>
      </c>
      <c r="K52" s="65">
        <v>581.95000000000005</v>
      </c>
      <c r="L52" s="87"/>
      <c r="M52" s="86">
        <f t="shared" si="2"/>
        <v>2.9428571428571431</v>
      </c>
      <c r="N52" s="84" t="s">
        <v>265</v>
      </c>
    </row>
    <row r="53" spans="1:14" ht="48" x14ac:dyDescent="0.2">
      <c r="A53" s="82">
        <v>26</v>
      </c>
      <c r="B53" s="83" t="s">
        <v>266</v>
      </c>
      <c r="C53" s="63" t="s">
        <v>267</v>
      </c>
      <c r="D53" s="84" t="s">
        <v>221</v>
      </c>
      <c r="E53" s="85">
        <v>1E-3</v>
      </c>
      <c r="F53" s="65" t="s">
        <v>268</v>
      </c>
      <c r="G53" s="65">
        <v>10.95</v>
      </c>
      <c r="H53" s="86">
        <v>62366.61</v>
      </c>
      <c r="I53" s="86">
        <v>62.37</v>
      </c>
      <c r="J53" s="65" t="s">
        <v>269</v>
      </c>
      <c r="K53" s="65">
        <v>64.13</v>
      </c>
      <c r="L53" s="87"/>
      <c r="M53" s="86">
        <f t="shared" si="2"/>
        <v>5.8566210045662102</v>
      </c>
      <c r="N53" s="84" t="s">
        <v>270</v>
      </c>
    </row>
    <row r="54" spans="1:14" ht="36" x14ac:dyDescent="0.2">
      <c r="A54" s="82">
        <v>27</v>
      </c>
      <c r="B54" s="83" t="s">
        <v>271</v>
      </c>
      <c r="C54" s="63" t="s">
        <v>272</v>
      </c>
      <c r="D54" s="84" t="s">
        <v>273</v>
      </c>
      <c r="E54" s="85">
        <v>8.0779999999999994</v>
      </c>
      <c r="F54" s="65" t="s">
        <v>274</v>
      </c>
      <c r="G54" s="65">
        <v>114.06</v>
      </c>
      <c r="H54" s="86">
        <v>91.3</v>
      </c>
      <c r="I54" s="86">
        <v>737.52</v>
      </c>
      <c r="J54" s="65" t="s">
        <v>275</v>
      </c>
      <c r="K54" s="65">
        <v>752.47</v>
      </c>
      <c r="L54" s="87"/>
      <c r="M54" s="86">
        <f t="shared" si="2"/>
        <v>6.5971418551639491</v>
      </c>
      <c r="N54" s="84" t="s">
        <v>276</v>
      </c>
    </row>
    <row r="55" spans="1:14" ht="24" x14ac:dyDescent="0.2">
      <c r="A55" s="82">
        <v>28</v>
      </c>
      <c r="B55" s="83" t="s">
        <v>277</v>
      </c>
      <c r="C55" s="63" t="s">
        <v>278</v>
      </c>
      <c r="D55" s="84" t="s">
        <v>252</v>
      </c>
      <c r="E55" s="85">
        <v>132</v>
      </c>
      <c r="F55" s="65" t="s">
        <v>279</v>
      </c>
      <c r="G55" s="65">
        <v>66</v>
      </c>
      <c r="H55" s="86">
        <v>2.54</v>
      </c>
      <c r="I55" s="86">
        <v>335.28</v>
      </c>
      <c r="J55" s="65" t="s">
        <v>280</v>
      </c>
      <c r="K55" s="65">
        <v>343.2</v>
      </c>
      <c r="L55" s="87"/>
      <c r="M55" s="86">
        <f t="shared" si="2"/>
        <v>5.2</v>
      </c>
      <c r="N55" s="84" t="s">
        <v>281</v>
      </c>
    </row>
    <row r="56" spans="1:14" ht="24" x14ac:dyDescent="0.2">
      <c r="A56" s="82">
        <v>29</v>
      </c>
      <c r="B56" s="83" t="s">
        <v>282</v>
      </c>
      <c r="C56" s="63" t="s">
        <v>283</v>
      </c>
      <c r="D56" s="84" t="s">
        <v>227</v>
      </c>
      <c r="E56" s="85">
        <v>0.25919999999999999</v>
      </c>
      <c r="F56" s="65" t="s">
        <v>284</v>
      </c>
      <c r="G56" s="65">
        <v>9.02</v>
      </c>
      <c r="H56" s="86">
        <v>177.92</v>
      </c>
      <c r="I56" s="86">
        <v>46.12</v>
      </c>
      <c r="J56" s="65" t="s">
        <v>285</v>
      </c>
      <c r="K56" s="65">
        <v>47.12</v>
      </c>
      <c r="L56" s="87"/>
      <c r="M56" s="86">
        <f t="shared" si="2"/>
        <v>5.2239467849223944</v>
      </c>
      <c r="N56" s="84" t="s">
        <v>286</v>
      </c>
    </row>
    <row r="57" spans="1:14" ht="48" x14ac:dyDescent="0.2">
      <c r="A57" s="82">
        <v>30</v>
      </c>
      <c r="B57" s="83" t="s">
        <v>287</v>
      </c>
      <c r="C57" s="63" t="s">
        <v>288</v>
      </c>
      <c r="D57" s="84" t="s">
        <v>243</v>
      </c>
      <c r="E57" s="85">
        <v>6.6</v>
      </c>
      <c r="F57" s="65" t="s">
        <v>289</v>
      </c>
      <c r="G57" s="65">
        <v>1689.6</v>
      </c>
      <c r="H57" s="86">
        <v>232</v>
      </c>
      <c r="I57" s="86">
        <v>1531.2</v>
      </c>
      <c r="J57" s="65" t="s">
        <v>290</v>
      </c>
      <c r="K57" s="65">
        <v>1575.16</v>
      </c>
      <c r="L57" s="87"/>
      <c r="M57" s="86">
        <f t="shared" si="2"/>
        <v>0.93226799242424252</v>
      </c>
      <c r="N57" s="84" t="s">
        <v>291</v>
      </c>
    </row>
    <row r="58" spans="1:14" ht="60" x14ac:dyDescent="0.2">
      <c r="A58" s="82">
        <v>31</v>
      </c>
      <c r="B58" s="83" t="s">
        <v>292</v>
      </c>
      <c r="C58" s="63" t="s">
        <v>293</v>
      </c>
      <c r="D58" s="84" t="s">
        <v>243</v>
      </c>
      <c r="E58" s="85">
        <v>36.29</v>
      </c>
      <c r="F58" s="65" t="s">
        <v>294</v>
      </c>
      <c r="G58" s="65">
        <v>853.9</v>
      </c>
      <c r="H58" s="86">
        <v>60.04</v>
      </c>
      <c r="I58" s="86">
        <v>2178.85</v>
      </c>
      <c r="J58" s="65" t="s">
        <v>295</v>
      </c>
      <c r="K58" s="65">
        <v>2226.75</v>
      </c>
      <c r="L58" s="87"/>
      <c r="M58" s="86">
        <f t="shared" si="2"/>
        <v>2.607740953273217</v>
      </c>
      <c r="N58" s="84" t="s">
        <v>296</v>
      </c>
    </row>
    <row r="59" spans="1:14" ht="48" x14ac:dyDescent="0.2">
      <c r="A59" s="82">
        <v>32</v>
      </c>
      <c r="B59" s="83" t="s">
        <v>297</v>
      </c>
      <c r="C59" s="63" t="s">
        <v>298</v>
      </c>
      <c r="D59" s="84" t="s">
        <v>299</v>
      </c>
      <c r="E59" s="85">
        <v>11.66</v>
      </c>
      <c r="F59" s="65" t="s">
        <v>300</v>
      </c>
      <c r="G59" s="65">
        <v>776.91</v>
      </c>
      <c r="H59" s="86">
        <v>137.88999999999999</v>
      </c>
      <c r="I59" s="86">
        <v>1607.8</v>
      </c>
      <c r="J59" s="65" t="s">
        <v>301</v>
      </c>
      <c r="K59" s="65">
        <v>1650.82</v>
      </c>
      <c r="L59" s="87"/>
      <c r="M59" s="86">
        <f t="shared" si="2"/>
        <v>2.1248535866445275</v>
      </c>
      <c r="N59" s="84" t="s">
        <v>224</v>
      </c>
    </row>
    <row r="60" spans="1:14" ht="24" x14ac:dyDescent="0.2">
      <c r="A60" s="82">
        <v>33</v>
      </c>
      <c r="B60" s="83" t="s">
        <v>302</v>
      </c>
      <c r="C60" s="63" t="s">
        <v>303</v>
      </c>
      <c r="D60" s="84" t="s">
        <v>304</v>
      </c>
      <c r="E60" s="85">
        <v>32.4</v>
      </c>
      <c r="F60" s="65" t="s">
        <v>305</v>
      </c>
      <c r="G60" s="65">
        <v>86.18</v>
      </c>
      <c r="H60" s="86">
        <v>6.1</v>
      </c>
      <c r="I60" s="86">
        <v>197.64</v>
      </c>
      <c r="J60" s="65" t="s">
        <v>306</v>
      </c>
      <c r="K60" s="65">
        <v>202.82</v>
      </c>
      <c r="L60" s="87"/>
      <c r="M60" s="86">
        <f t="shared" si="2"/>
        <v>2.3534462752378738</v>
      </c>
      <c r="N60" s="84" t="s">
        <v>307</v>
      </c>
    </row>
    <row r="61" spans="1:14" ht="60" x14ac:dyDescent="0.2">
      <c r="A61" s="82">
        <v>34</v>
      </c>
      <c r="B61" s="83" t="s">
        <v>308</v>
      </c>
      <c r="C61" s="63" t="s">
        <v>309</v>
      </c>
      <c r="D61" s="84" t="s">
        <v>299</v>
      </c>
      <c r="E61" s="85">
        <v>13.2</v>
      </c>
      <c r="F61" s="65" t="s">
        <v>310</v>
      </c>
      <c r="G61" s="65">
        <v>17375.29</v>
      </c>
      <c r="H61" s="86">
        <v>2892</v>
      </c>
      <c r="I61" s="86">
        <v>38174.400000000001</v>
      </c>
      <c r="J61" s="65" t="s">
        <v>311</v>
      </c>
      <c r="K61" s="65">
        <v>39260.1</v>
      </c>
      <c r="L61" s="87"/>
      <c r="M61" s="86">
        <f t="shared" si="2"/>
        <v>2.2595363875941064</v>
      </c>
      <c r="N61" s="84" t="s">
        <v>312</v>
      </c>
    </row>
    <row r="62" spans="1:14" ht="24" x14ac:dyDescent="0.2">
      <c r="A62" s="96"/>
      <c r="B62" s="97" t="s">
        <v>54</v>
      </c>
      <c r="C62" s="98" t="s">
        <v>313</v>
      </c>
      <c r="D62" s="99" t="s">
        <v>191</v>
      </c>
      <c r="E62" s="100"/>
      <c r="F62" s="101" t="s">
        <v>189</v>
      </c>
      <c r="G62" s="101">
        <v>22942</v>
      </c>
      <c r="H62" s="102"/>
      <c r="I62" s="102"/>
      <c r="J62" s="101" t="s">
        <v>189</v>
      </c>
      <c r="K62" s="101">
        <v>54178</v>
      </c>
      <c r="L62" s="103"/>
      <c r="M62" s="102">
        <f t="shared" si="2"/>
        <v>2.3615203556795397</v>
      </c>
      <c r="N62" s="99"/>
    </row>
    <row r="63" spans="1:14" x14ac:dyDescent="0.2">
      <c r="A63" s="123" t="s">
        <v>140</v>
      </c>
      <c r="B63" s="124"/>
      <c r="C63" s="124"/>
      <c r="D63" s="124"/>
      <c r="E63" s="124"/>
      <c r="F63" s="124"/>
      <c r="G63" s="65">
        <v>24029</v>
      </c>
      <c r="H63" s="86"/>
      <c r="I63" s="86"/>
      <c r="J63" s="86"/>
      <c r="K63" s="65">
        <v>67393</v>
      </c>
      <c r="L63" s="87"/>
      <c r="M63" s="86">
        <f t="shared" ref="M63:M79" ca="1" si="3">IF(ISNUMBER(INDIRECT("K" &amp; ROW())/INDIRECT("G" &amp; ROW())),INDIRECT("K" &amp; ROW())/INDIRECT("G" &amp; ROW()), " ")</f>
        <v>2.8046527113071704</v>
      </c>
      <c r="N63" s="84" t="s">
        <v>314</v>
      </c>
    </row>
    <row r="64" spans="1:14" x14ac:dyDescent="0.2">
      <c r="A64" s="123" t="s">
        <v>145</v>
      </c>
      <c r="B64" s="124"/>
      <c r="C64" s="124"/>
      <c r="D64" s="124"/>
      <c r="E64" s="124"/>
      <c r="F64" s="124"/>
      <c r="G64" s="65"/>
      <c r="H64" s="86"/>
      <c r="I64" s="86"/>
      <c r="J64" s="86"/>
      <c r="K64" s="65"/>
      <c r="L64" s="87"/>
      <c r="M64" s="86" t="str">
        <f t="shared" ca="1" si="3"/>
        <v xml:space="preserve"> </v>
      </c>
      <c r="N64" s="84" t="s">
        <v>314</v>
      </c>
    </row>
    <row r="65" spans="1:14" x14ac:dyDescent="0.2">
      <c r="A65" s="123" t="s">
        <v>146</v>
      </c>
      <c r="B65" s="124"/>
      <c r="C65" s="124"/>
      <c r="D65" s="124"/>
      <c r="E65" s="124"/>
      <c r="F65" s="124"/>
      <c r="G65" s="65">
        <v>886</v>
      </c>
      <c r="H65" s="86"/>
      <c r="I65" s="86"/>
      <c r="J65" s="86"/>
      <c r="K65" s="65">
        <v>11918</v>
      </c>
      <c r="L65" s="87"/>
      <c r="M65" s="86">
        <f t="shared" ca="1" si="3"/>
        <v>13.451467268623025</v>
      </c>
      <c r="N65" s="84" t="s">
        <v>314</v>
      </c>
    </row>
    <row r="66" spans="1:14" x14ac:dyDescent="0.2">
      <c r="A66" s="123" t="s">
        <v>147</v>
      </c>
      <c r="B66" s="124"/>
      <c r="C66" s="124"/>
      <c r="D66" s="124"/>
      <c r="E66" s="124"/>
      <c r="F66" s="124"/>
      <c r="G66" s="65">
        <v>22942</v>
      </c>
      <c r="H66" s="86"/>
      <c r="I66" s="86"/>
      <c r="J66" s="86"/>
      <c r="K66" s="65">
        <v>54178</v>
      </c>
      <c r="L66" s="87"/>
      <c r="M66" s="86">
        <f t="shared" ca="1" si="3"/>
        <v>2.3615203556795397</v>
      </c>
      <c r="N66" s="84" t="s">
        <v>314</v>
      </c>
    </row>
    <row r="67" spans="1:14" x14ac:dyDescent="0.2">
      <c r="A67" s="123" t="s">
        <v>148</v>
      </c>
      <c r="B67" s="124"/>
      <c r="C67" s="124"/>
      <c r="D67" s="124"/>
      <c r="E67" s="124"/>
      <c r="F67" s="124"/>
      <c r="G67" s="65">
        <v>211</v>
      </c>
      <c r="H67" s="86"/>
      <c r="I67" s="86"/>
      <c r="J67" s="86"/>
      <c r="K67" s="65">
        <v>1423</v>
      </c>
      <c r="L67" s="87"/>
      <c r="M67" s="86">
        <f t="shared" ca="1" si="3"/>
        <v>6.7440758293838865</v>
      </c>
      <c r="N67" s="84" t="s">
        <v>314</v>
      </c>
    </row>
    <row r="68" spans="1:14" x14ac:dyDescent="0.2">
      <c r="A68" s="125" t="s">
        <v>149</v>
      </c>
      <c r="B68" s="126"/>
      <c r="C68" s="126"/>
      <c r="D68" s="126"/>
      <c r="E68" s="126"/>
      <c r="F68" s="126"/>
      <c r="G68" s="93">
        <v>852</v>
      </c>
      <c r="H68" s="94"/>
      <c r="I68" s="94"/>
      <c r="J68" s="94"/>
      <c r="K68" s="93">
        <v>9755</v>
      </c>
      <c r="L68" s="95"/>
      <c r="M68" s="94">
        <f t="shared" ca="1" si="3"/>
        <v>11.449530516431924</v>
      </c>
      <c r="N68" s="91" t="s">
        <v>314</v>
      </c>
    </row>
    <row r="69" spans="1:14" x14ac:dyDescent="0.2">
      <c r="A69" s="125" t="s">
        <v>150</v>
      </c>
      <c r="B69" s="126"/>
      <c r="C69" s="126"/>
      <c r="D69" s="126"/>
      <c r="E69" s="126"/>
      <c r="F69" s="126"/>
      <c r="G69" s="93">
        <v>479</v>
      </c>
      <c r="H69" s="94"/>
      <c r="I69" s="94"/>
      <c r="J69" s="94"/>
      <c r="K69" s="93">
        <v>5155</v>
      </c>
      <c r="L69" s="95"/>
      <c r="M69" s="94">
        <f t="shared" ca="1" si="3"/>
        <v>10.762004175365345</v>
      </c>
      <c r="N69" s="91" t="s">
        <v>314</v>
      </c>
    </row>
    <row r="70" spans="1:14" x14ac:dyDescent="0.2">
      <c r="A70" s="125" t="s">
        <v>151</v>
      </c>
      <c r="B70" s="126"/>
      <c r="C70" s="126"/>
      <c r="D70" s="126"/>
      <c r="E70" s="126"/>
      <c r="F70" s="126"/>
      <c r="G70" s="93"/>
      <c r="H70" s="94"/>
      <c r="I70" s="94"/>
      <c r="J70" s="94"/>
      <c r="K70" s="93"/>
      <c r="L70" s="95"/>
      <c r="M70" s="94" t="str">
        <f t="shared" ca="1" si="3"/>
        <v xml:space="preserve"> </v>
      </c>
      <c r="N70" s="91" t="s">
        <v>314</v>
      </c>
    </row>
    <row r="71" spans="1:14" x14ac:dyDescent="0.2">
      <c r="A71" s="123" t="s">
        <v>152</v>
      </c>
      <c r="B71" s="124"/>
      <c r="C71" s="124"/>
      <c r="D71" s="124"/>
      <c r="E71" s="124"/>
      <c r="F71" s="124"/>
      <c r="G71" s="65">
        <v>540</v>
      </c>
      <c r="H71" s="86"/>
      <c r="I71" s="86"/>
      <c r="J71" s="86"/>
      <c r="K71" s="65">
        <v>6444</v>
      </c>
      <c r="L71" s="87"/>
      <c r="M71" s="86">
        <f t="shared" ca="1" si="3"/>
        <v>11.933333333333334</v>
      </c>
      <c r="N71" s="84" t="s">
        <v>314</v>
      </c>
    </row>
    <row r="72" spans="1:14" x14ac:dyDescent="0.2">
      <c r="A72" s="123" t="s">
        <v>153</v>
      </c>
      <c r="B72" s="124"/>
      <c r="C72" s="124"/>
      <c r="D72" s="124"/>
      <c r="E72" s="124"/>
      <c r="F72" s="124"/>
      <c r="G72" s="65">
        <v>23078</v>
      </c>
      <c r="H72" s="86"/>
      <c r="I72" s="86"/>
      <c r="J72" s="86"/>
      <c r="K72" s="65">
        <v>64599</v>
      </c>
      <c r="L72" s="87"/>
      <c r="M72" s="86">
        <f t="shared" ca="1" si="3"/>
        <v>2.7991593725626136</v>
      </c>
      <c r="N72" s="84" t="s">
        <v>314</v>
      </c>
    </row>
    <row r="73" spans="1:14" x14ac:dyDescent="0.2">
      <c r="A73" s="123" t="s">
        <v>154</v>
      </c>
      <c r="B73" s="124"/>
      <c r="C73" s="124"/>
      <c r="D73" s="124"/>
      <c r="E73" s="124"/>
      <c r="F73" s="124"/>
      <c r="G73" s="65">
        <v>203</v>
      </c>
      <c r="H73" s="86"/>
      <c r="I73" s="86"/>
      <c r="J73" s="86"/>
      <c r="K73" s="65">
        <v>1433</v>
      </c>
      <c r="L73" s="87"/>
      <c r="M73" s="86">
        <f t="shared" ca="1" si="3"/>
        <v>7.0591133004926112</v>
      </c>
      <c r="N73" s="84" t="s">
        <v>314</v>
      </c>
    </row>
    <row r="74" spans="1:14" x14ac:dyDescent="0.2">
      <c r="A74" s="123" t="s">
        <v>155</v>
      </c>
      <c r="B74" s="124"/>
      <c r="C74" s="124"/>
      <c r="D74" s="124"/>
      <c r="E74" s="124"/>
      <c r="F74" s="124"/>
      <c r="G74" s="65">
        <v>1443</v>
      </c>
      <c r="H74" s="86"/>
      <c r="I74" s="86"/>
      <c r="J74" s="86"/>
      <c r="K74" s="65">
        <v>9101</v>
      </c>
      <c r="L74" s="87"/>
      <c r="M74" s="86">
        <f t="shared" ca="1" si="3"/>
        <v>6.3069993069993071</v>
      </c>
      <c r="N74" s="84" t="s">
        <v>314</v>
      </c>
    </row>
    <row r="75" spans="1:14" x14ac:dyDescent="0.2">
      <c r="A75" s="123" t="s">
        <v>156</v>
      </c>
      <c r="B75" s="124"/>
      <c r="C75" s="124"/>
      <c r="D75" s="124"/>
      <c r="E75" s="124"/>
      <c r="F75" s="124"/>
      <c r="G75" s="65">
        <v>62</v>
      </c>
      <c r="H75" s="86"/>
      <c r="I75" s="86"/>
      <c r="J75" s="86"/>
      <c r="K75" s="65">
        <v>568</v>
      </c>
      <c r="L75" s="87"/>
      <c r="M75" s="86">
        <f t="shared" ca="1" si="3"/>
        <v>9.1612903225806459</v>
      </c>
      <c r="N75" s="84" t="s">
        <v>314</v>
      </c>
    </row>
    <row r="76" spans="1:14" x14ac:dyDescent="0.2">
      <c r="A76" s="123" t="s">
        <v>157</v>
      </c>
      <c r="B76" s="124"/>
      <c r="C76" s="124"/>
      <c r="D76" s="124"/>
      <c r="E76" s="124"/>
      <c r="F76" s="124"/>
      <c r="G76" s="65">
        <v>34</v>
      </c>
      <c r="H76" s="86"/>
      <c r="I76" s="86"/>
      <c r="J76" s="86"/>
      <c r="K76" s="65">
        <v>158</v>
      </c>
      <c r="L76" s="87"/>
      <c r="M76" s="86">
        <f t="shared" ca="1" si="3"/>
        <v>4.6470588235294121</v>
      </c>
      <c r="N76" s="84" t="s">
        <v>314</v>
      </c>
    </row>
    <row r="77" spans="1:14" x14ac:dyDescent="0.2">
      <c r="A77" s="123" t="s">
        <v>158</v>
      </c>
      <c r="B77" s="124"/>
      <c r="C77" s="124"/>
      <c r="D77" s="124"/>
      <c r="E77" s="124"/>
      <c r="F77" s="124"/>
      <c r="G77" s="65">
        <v>25360</v>
      </c>
      <c r="H77" s="86"/>
      <c r="I77" s="86"/>
      <c r="J77" s="86"/>
      <c r="K77" s="65">
        <v>82303</v>
      </c>
      <c r="L77" s="87"/>
      <c r="M77" s="86">
        <f t="shared" ca="1" si="3"/>
        <v>3.2453864353312305</v>
      </c>
      <c r="N77" s="84" t="s">
        <v>314</v>
      </c>
    </row>
    <row r="78" spans="1:14" x14ac:dyDescent="0.2">
      <c r="A78" s="123" t="s">
        <v>159</v>
      </c>
      <c r="B78" s="124"/>
      <c r="C78" s="124"/>
      <c r="D78" s="124"/>
      <c r="E78" s="124"/>
      <c r="F78" s="124"/>
      <c r="G78" s="65"/>
      <c r="H78" s="86"/>
      <c r="I78" s="86"/>
      <c r="J78" s="86"/>
      <c r="K78" s="65">
        <v>16460.599999999999</v>
      </c>
      <c r="L78" s="87"/>
      <c r="M78" s="86" t="str">
        <f t="shared" ca="1" si="3"/>
        <v xml:space="preserve"> </v>
      </c>
      <c r="N78" s="84" t="s">
        <v>314</v>
      </c>
    </row>
    <row r="79" spans="1:14" x14ac:dyDescent="0.2">
      <c r="A79" s="125" t="s">
        <v>160</v>
      </c>
      <c r="B79" s="126"/>
      <c r="C79" s="126"/>
      <c r="D79" s="126"/>
      <c r="E79" s="126"/>
      <c r="F79" s="126"/>
      <c r="G79" s="93"/>
      <c r="H79" s="94"/>
      <c r="I79" s="94"/>
      <c r="J79" s="94"/>
      <c r="K79" s="93">
        <v>98763.6</v>
      </c>
      <c r="L79" s="95"/>
      <c r="M79" s="94" t="str">
        <f t="shared" ca="1" si="3"/>
        <v xml:space="preserve"> </v>
      </c>
      <c r="N79" s="91" t="s">
        <v>314</v>
      </c>
    </row>
    <row r="80" spans="1:14" x14ac:dyDescent="0.2">
      <c r="A80" s="14"/>
      <c r="B80" s="42"/>
      <c r="C80" s="26"/>
      <c r="D80" s="43"/>
      <c r="E80" s="43"/>
      <c r="F80" s="44"/>
      <c r="G80" s="27"/>
      <c r="H80" s="44"/>
      <c r="I80" s="44"/>
      <c r="J80" s="44"/>
      <c r="K80" s="27"/>
      <c r="L80" s="45"/>
      <c r="M80" s="44"/>
      <c r="N80" s="46"/>
    </row>
    <row r="81" spans="1:14" x14ac:dyDescent="0.2">
      <c r="A81" s="29"/>
      <c r="G81" s="47"/>
      <c r="H81" s="48"/>
      <c r="I81" s="48"/>
      <c r="J81" s="48"/>
      <c r="K81" s="47"/>
      <c r="L81" s="49"/>
      <c r="M81" s="47"/>
      <c r="N81" s="29"/>
    </row>
    <row r="82" spans="1:14" x14ac:dyDescent="0.2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50"/>
      <c r="M82" s="6"/>
      <c r="N82" s="6"/>
    </row>
    <row r="83" spans="1:14" x14ac:dyDescent="0.2">
      <c r="A83" s="59" t="s">
        <v>42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50"/>
      <c r="M83" s="6"/>
      <c r="N83" s="6"/>
    </row>
    <row r="84" spans="1:14" x14ac:dyDescent="0.2">
      <c r="A84" s="30"/>
      <c r="B84" s="6"/>
      <c r="C84" s="6"/>
      <c r="D84" s="6"/>
      <c r="E84" s="6"/>
      <c r="F84" s="6"/>
      <c r="G84" s="6"/>
      <c r="H84" s="6"/>
      <c r="I84" s="6"/>
      <c r="J84" s="6"/>
      <c r="K84" s="6"/>
      <c r="L84" s="50"/>
      <c r="M84" s="6"/>
      <c r="N84" s="6"/>
    </row>
    <row r="85" spans="1:14" x14ac:dyDescent="0.2">
      <c r="A85" s="59" t="s">
        <v>43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50"/>
      <c r="M85" s="6"/>
      <c r="N85" s="6"/>
    </row>
  </sheetData>
  <mergeCells count="48">
    <mergeCell ref="A5:N5"/>
    <mergeCell ref="A6:N6"/>
    <mergeCell ref="A7:N7"/>
    <mergeCell ref="G10:I10"/>
    <mergeCell ref="G11:H11"/>
    <mergeCell ref="J11:K11"/>
    <mergeCell ref="J21:K21"/>
    <mergeCell ref="F20:G21"/>
    <mergeCell ref="H20:K20"/>
    <mergeCell ref="G14:H14"/>
    <mergeCell ref="J10:M10"/>
    <mergeCell ref="G12:H12"/>
    <mergeCell ref="J12:K12"/>
    <mergeCell ref="G13:H13"/>
    <mergeCell ref="J13:K13"/>
    <mergeCell ref="J14:K14"/>
    <mergeCell ref="A64:F64"/>
    <mergeCell ref="G15:H15"/>
    <mergeCell ref="J15:K15"/>
    <mergeCell ref="A20:A22"/>
    <mergeCell ref="B20:B22"/>
    <mergeCell ref="C20:C22"/>
    <mergeCell ref="E20:E22"/>
    <mergeCell ref="A24:N24"/>
    <mergeCell ref="A25:N25"/>
    <mergeCell ref="A34:N34"/>
    <mergeCell ref="A43:N43"/>
    <mergeCell ref="A63:F63"/>
    <mergeCell ref="M20:M22"/>
    <mergeCell ref="N20:N22"/>
    <mergeCell ref="D21:D22"/>
    <mergeCell ref="H21:I21"/>
    <mergeCell ref="A77:F77"/>
    <mergeCell ref="A78:F78"/>
    <mergeCell ref="A79:F79"/>
    <mergeCell ref="A8:U8"/>
    <mergeCell ref="A71:F71"/>
    <mergeCell ref="A72:F72"/>
    <mergeCell ref="A73:F73"/>
    <mergeCell ref="A74:F74"/>
    <mergeCell ref="A75:F75"/>
    <mergeCell ref="A76:F76"/>
    <mergeCell ref="A65:F65"/>
    <mergeCell ref="A66:F66"/>
    <mergeCell ref="A67:F67"/>
    <mergeCell ref="A68:F68"/>
    <mergeCell ref="A69:F69"/>
    <mergeCell ref="A70:F70"/>
  </mergeCells>
  <phoneticPr fontId="2" type="noConversion"/>
  <pageMargins left="0.78740157480314965" right="0.39370078740157483" top="0.39370078740157483" bottom="0.39370078740157483" header="0.23622047244094491" footer="0.23622047244094491"/>
  <pageSetup paperSize="9" scale="77" fitToHeight="30000" orientation="landscape" r:id="rId1"/>
  <headerFooter alignWithMargins="0">
    <oddHeader>&amp;LГРАНД-Смета</oddHeader>
    <oddFooter>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550" r:id="rId4" name="Button 142">
              <controlPr defaultSize="0" print="0" autoFill="0" autoPict="0" macro="[0]!Лист8.AddTZM">
                <anchor moveWithCells="1" sizeWithCells="1">
                  <from>
                    <xdr:col>0</xdr:col>
                    <xdr:colOff>76200</xdr:colOff>
                    <xdr:row>14</xdr:row>
                    <xdr:rowOff>104775</xdr:rowOff>
                  </from>
                  <to>
                    <xdr:col>1</xdr:col>
                    <xdr:colOff>971550</xdr:colOff>
                    <xdr:row>16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Мои данные</vt:lpstr>
      <vt:lpstr>Ведомость ресурсов</vt:lpstr>
      <vt:lpstr>'Ведомость ресурсов'!Заголовки_для_печати</vt:lpstr>
      <vt:lpstr>'Мои данные'!Заголовки_для_печати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Стрехмет Максим</dc:creator>
  <cp:lastModifiedBy>Николай</cp:lastModifiedBy>
  <cp:lastPrinted>2019-10-03T04:00:13Z</cp:lastPrinted>
  <dcterms:created xsi:type="dcterms:W3CDTF">2003-01-28T12:33:10Z</dcterms:created>
  <dcterms:modified xsi:type="dcterms:W3CDTF">2019-10-03T04:01:47Z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