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92.168.2.241\общая папка\Контрактный управляющий\2022\ДОГОВОРЫ без торгов\Освидетельствование ГБО КПГ\"/>
    </mc:Choice>
  </mc:AlternateContent>
  <xr:revisionPtr revIDLastSave="0" documentId="13_ncr:1_{C964A647-9313-4B63-94D0-359DC40D1A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1" l="1"/>
  <c r="L5" i="1" s="1"/>
  <c r="M5" i="1" s="1"/>
  <c r="N5" i="1" s="1"/>
  <c r="I5" i="1"/>
  <c r="H5" i="1"/>
  <c r="J5" i="1" l="1"/>
  <c r="N6" i="1"/>
  <c r="H10" i="1" s="1"/>
</calcChain>
</file>

<file path=xl/sharedStrings.xml><?xml version="1.0" encoding="utf-8"?>
<sst xmlns="http://schemas.openxmlformats.org/spreadsheetml/2006/main" count="28" uniqueCount="28">
  <si>
    <t>№</t>
  </si>
  <si>
    <t>Основные характеристики объекта закупки</t>
  </si>
  <si>
    <t>Ед. изм</t>
  </si>
  <si>
    <t>Кол-во</t>
  </si>
  <si>
    <t>Коммерческие предложения (руб./ед.изм.)</t>
  </si>
  <si>
    <t>Однородность совокупности значений выявленных цен, используемых в расчете Н(М)ЦК</t>
  </si>
  <si>
    <t>Н(М)ЦК, определяемая методом сопоставимых рыночных цен (анализа рынка)</t>
  </si>
  <si>
    <t>Среднее квадратичное отклонение</t>
  </si>
  <si>
    <t>Цена за единицу изм. (руб.)</t>
  </si>
  <si>
    <t>Цена за единицу измерения с округлением (вниз) до сотых долей после запятой (руб.)</t>
  </si>
  <si>
    <t>Н(М)ЦК, ЦКЕП контракта с учетом округления цены за единицу (руб.)</t>
  </si>
  <si>
    <t>ИТОГО</t>
  </si>
  <si>
    <t>В результате проведенного расчета НМЦ договора составила:</t>
  </si>
  <si>
    <t>рубль</t>
  </si>
  <si>
    <t>*Для определении  начальной цены договора Заказчиком применяется метод сопоставимых рыночных цен в соответствии с Приказом Минэкономразвития России от 02.10.2013 № 567 " Об утверждении методических рекомендаций по применению методов определения начальной (максимальной) цены контракта., цены контракта, заключаемого с единственным поставщиком",  где</t>
  </si>
  <si>
    <t>Поскольку коэффициент вариации цены менее 33%, совокупность значений, используемых в расчете, при определении НМЦ Договора считается однородной  и не требуется дополнительные исследования в целях увеличения количества ценовой информации, используемой в расчетах</t>
  </si>
  <si>
    <t>v - объем закупаемых товаров;
n - количество значений, используемых в расчете;
i - номер источника ценовой информации;
цi - цена единицы товара представленная в источнике с номером i (руб.)
ц - средняя арифметическая величина цены единицы услуги
V - коэффициент вариации;</t>
  </si>
  <si>
    <r>
      <t>Средняя арифметическая цена за единицу     &lt;</t>
    </r>
    <r>
      <rPr>
        <b/>
        <i/>
        <sz val="9"/>
        <color indexed="8"/>
        <rFont val="Times New Roman"/>
        <family val="1"/>
        <charset val="204"/>
      </rPr>
      <t>ц</t>
    </r>
    <r>
      <rPr>
        <b/>
        <sz val="9"/>
        <color indexed="8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</si>
  <si>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9"/>
        <color indexed="8"/>
        <rFont val="Times New Roman"/>
        <family val="1"/>
        <charset val="204"/>
      </rPr>
      <t xml:space="preserve">            (не должен превышать 33%)</t>
    </r>
  </si>
  <si>
    <r>
      <t>Расчет Н(М)ЦК по формуле</t>
    </r>
    <r>
      <rPr>
        <sz val="9"/>
        <color indexed="8"/>
        <rFont val="Times New Roman"/>
        <family val="1"/>
        <charset val="204"/>
      </rPr>
      <t xml:space="preserve">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</si>
  <si>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усл.ед</t>
  </si>
  <si>
    <t>Расчет произвел специалист по закупкам Мацюра В.Л.</t>
  </si>
  <si>
    <t>Коммерческое предложение №2  вх.№26 от 05.05.2022</t>
  </si>
  <si>
    <t>Коммерческое предложение №3 вх.№22 от 05.05.2022</t>
  </si>
  <si>
    <t>Обоснование начальной максимальной цены договора
на оказание услуг по периодическому техническому освидетельствованию газовых баллонов и периодических испытаний газобаллонного оборудования установленного на транспортных средствах МУП «Служба организации движения»</t>
  </si>
  <si>
    <t>Оказание услуг по периодическому техническому освидетельствованию газовых баллонов и периодических испытаний газобаллонного оборудования установленного на транспортных средствах МУП «Служба организации движения»</t>
  </si>
  <si>
    <t>Дог.№29-05.22 от 19.05.2022</t>
  </si>
  <si>
    <t>Дата составления: 25.05.2022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</si>
</sst>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4" fillId="0" borderId="0" xfId="1" applyFont="1"/>
    <xf numFmtId="0" fontId="3" fillId="0" borderId="0" xfId="1" applyFont="1"/>
    <xf numFmtId="0" fontId="6" fillId="0" borderId="0" xfId="1" applyFont="1"/>
    <xf numFmtId="0" fontId="6" fillId="0" borderId="0" xfId="1" applyFont="1" applyAlignment="1">
      <alignment horizontal="left" vertical="top"/>
    </xf>
    <xf numFmtId="4" fontId="4" fillId="0" borderId="0" xfId="1" applyNumberFormat="1" applyFont="1" applyAlignment="1">
      <alignment horizontal="center" vertical="top"/>
    </xf>
    <xf numFmtId="0" fontId="4" fillId="0" borderId="0" xfId="1" applyFont="1" applyAlignment="1">
      <alignment vertical="center"/>
    </xf>
    <xf numFmtId="4" fontId="9" fillId="0" borderId="0" xfId="1" applyNumberFormat="1" applyFont="1" applyAlignment="1">
      <alignment horizontal="right" vertical="top" wrapText="1"/>
    </xf>
    <xf numFmtId="2" fontId="8" fillId="0" borderId="6" xfId="1" applyNumberFormat="1" applyFont="1" applyBorder="1" applyAlignment="1">
      <alignment horizontal="center" vertical="center" textRotation="90" wrapText="1"/>
    </xf>
    <xf numFmtId="0" fontId="8" fillId="0" borderId="6" xfId="1" applyFont="1" applyBorder="1" applyAlignment="1">
      <alignment horizontal="center" vertical="top" wrapText="1"/>
    </xf>
    <xf numFmtId="0" fontId="8" fillId="0" borderId="2" xfId="1" applyFont="1" applyBorder="1" applyAlignment="1">
      <alignment vertical="top" wrapText="1"/>
    </xf>
    <xf numFmtId="2" fontId="8" fillId="0" borderId="2" xfId="1" applyNumberFormat="1" applyFont="1" applyBorder="1" applyAlignment="1">
      <alignment vertical="top" wrapText="1"/>
    </xf>
    <xf numFmtId="0" fontId="8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top" wrapText="1"/>
    </xf>
    <xf numFmtId="0" fontId="12" fillId="0" borderId="8" xfId="0" applyFont="1" applyBorder="1" applyAlignment="1">
      <alignment wrapText="1"/>
    </xf>
    <xf numFmtId="0" fontId="5" fillId="0" borderId="8" xfId="1" applyFont="1" applyBorder="1" applyAlignment="1">
      <alignment horizontal="center" vertical="center" wrapText="1"/>
    </xf>
    <xf numFmtId="3" fontId="5" fillId="2" borderId="8" xfId="1" applyNumberFormat="1" applyFont="1" applyFill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4" fontId="8" fillId="0" borderId="8" xfId="1" applyNumberFormat="1" applyFont="1" applyBorder="1" applyAlignment="1">
      <alignment horizontal="center" vertical="center" wrapText="1"/>
    </xf>
    <xf numFmtId="2" fontId="8" fillId="0" borderId="10" xfId="1" applyNumberFormat="1" applyFont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/>
    </xf>
    <xf numFmtId="2" fontId="14" fillId="0" borderId="6" xfId="1" applyNumberFormat="1" applyFont="1" applyBorder="1" applyAlignment="1">
      <alignment horizontal="center" vertical="center"/>
    </xf>
    <xf numFmtId="4" fontId="8" fillId="0" borderId="6" xfId="1" applyNumberFormat="1" applyFont="1" applyBorder="1" applyAlignment="1">
      <alignment horizontal="center" vertical="center" wrapText="1"/>
    </xf>
    <xf numFmtId="4" fontId="9" fillId="0" borderId="0" xfId="1" applyNumberFormat="1" applyFont="1" applyAlignment="1">
      <alignment horizontal="left" vertical="top" wrapText="1"/>
    </xf>
    <xf numFmtId="4" fontId="9" fillId="0" borderId="0" xfId="1" applyNumberFormat="1" applyFont="1" applyAlignment="1">
      <alignment vertical="top"/>
    </xf>
    <xf numFmtId="2" fontId="15" fillId="0" borderId="0" xfId="1" applyNumberFormat="1" applyFont="1" applyAlignment="1">
      <alignment vertical="top"/>
    </xf>
    <xf numFmtId="0" fontId="15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15" fillId="0" borderId="0" xfId="1" applyFont="1"/>
    <xf numFmtId="0" fontId="15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2" fontId="8" fillId="0" borderId="3" xfId="1" applyNumberFormat="1" applyFont="1" applyBorder="1" applyAlignment="1">
      <alignment horizontal="center" vertical="center" wrapText="1"/>
    </xf>
    <xf numFmtId="2" fontId="8" fillId="0" borderId="4" xfId="1" applyNumberFormat="1" applyFont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2" fontId="8" fillId="0" borderId="3" xfId="1" applyNumberFormat="1" applyFont="1" applyBorder="1" applyAlignment="1">
      <alignment horizontal="center" vertical="top" wrapText="1"/>
    </xf>
    <xf numFmtId="2" fontId="8" fillId="0" borderId="4" xfId="1" applyNumberFormat="1" applyFont="1" applyBorder="1" applyAlignment="1">
      <alignment horizontal="center" vertical="top" wrapText="1"/>
    </xf>
    <xf numFmtId="2" fontId="8" fillId="0" borderId="5" xfId="1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4" fontId="8" fillId="0" borderId="8" xfId="1" applyNumberFormat="1" applyFont="1" applyBorder="1" applyAlignment="1">
      <alignment horizontal="left" vertical="center" wrapText="1"/>
    </xf>
    <xf numFmtId="0" fontId="15" fillId="0" borderId="0" xfId="1" applyFont="1" applyAlignment="1">
      <alignment horizontal="left" vertical="top" wrapText="1"/>
    </xf>
    <xf numFmtId="4" fontId="7" fillId="0" borderId="0" xfId="1" applyNumberFormat="1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49529</xdr:colOff>
      <xdr:row>2</xdr:row>
      <xdr:rowOff>2442845</xdr:rowOff>
    </xdr:from>
    <xdr:to>
      <xdr:col>10</xdr:col>
      <xdr:colOff>906780</xdr:colOff>
      <xdr:row>3</xdr:row>
      <xdr:rowOff>15522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97FC8986-6BEE-45CC-B0CD-9D7A99FC5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3709" y="3166745"/>
          <a:ext cx="857251" cy="300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5443</xdr:colOff>
      <xdr:row>2</xdr:row>
      <xdr:rowOff>506186</xdr:rowOff>
    </xdr:from>
    <xdr:to>
      <xdr:col>9</xdr:col>
      <xdr:colOff>569758</xdr:colOff>
      <xdr:row>2</xdr:row>
      <xdr:rowOff>506186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E42EAA6-9984-44AA-BD6E-6DC4A8E9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2443" y="1563461"/>
          <a:ext cx="56431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604157</xdr:colOff>
      <xdr:row>3</xdr:row>
      <xdr:rowOff>909</xdr:rowOff>
    </xdr:from>
    <xdr:to>
      <xdr:col>8</xdr:col>
      <xdr:colOff>549970</xdr:colOff>
      <xdr:row>3</xdr:row>
      <xdr:rowOff>909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37D3A4B0-294A-44A9-95DB-344C8F86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8132" y="3591834"/>
          <a:ext cx="679238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7620</xdr:colOff>
      <xdr:row>2</xdr:row>
      <xdr:rowOff>906780</xdr:rowOff>
    </xdr:from>
    <xdr:to>
      <xdr:col>8</xdr:col>
      <xdr:colOff>541020</xdr:colOff>
      <xdr:row>2</xdr:row>
      <xdr:rowOff>1127760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C2945D6C-E375-4873-B6A5-DEC230D4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1720" y="1630680"/>
          <a:ext cx="5334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83820</xdr:colOff>
      <xdr:row>2</xdr:row>
      <xdr:rowOff>1653540</xdr:rowOff>
    </xdr:from>
    <xdr:to>
      <xdr:col>9</xdr:col>
      <xdr:colOff>607695</xdr:colOff>
      <xdr:row>2</xdr:row>
      <xdr:rowOff>1920240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777C163-FD98-4419-950C-90300056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7520" y="2377440"/>
          <a:ext cx="523875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view="pageBreakPreview" topLeftCell="A4" zoomScaleSheetLayoutView="100" workbookViewId="0">
      <selection activeCell="A8" sqref="A8:N8"/>
    </sheetView>
  </sheetViews>
  <sheetFormatPr defaultRowHeight="14.4" x14ac:dyDescent="0.3"/>
  <cols>
    <col min="1" max="1" width="3.5546875" customWidth="1"/>
    <col min="2" max="2" width="21.21875" customWidth="1"/>
    <col min="3" max="3" width="5.88671875" customWidth="1"/>
    <col min="4" max="4" width="4.77734375" customWidth="1"/>
    <col min="5" max="7" width="11.33203125" bestFit="1" customWidth="1"/>
    <col min="8" max="8" width="11.5546875" customWidth="1"/>
    <col min="11" max="11" width="13.77734375" customWidth="1"/>
    <col min="12" max="12" width="11.6640625" customWidth="1"/>
    <col min="13" max="13" width="11.44140625" customWidth="1"/>
    <col min="14" max="14" width="11.33203125" customWidth="1"/>
  </cols>
  <sheetData>
    <row r="1" spans="1:17" ht="50.4" customHeight="1" x14ac:dyDescent="0.3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"/>
      <c r="P1" s="1"/>
      <c r="Q1" s="1"/>
    </row>
    <row r="2" spans="1:17" ht="39.75" customHeight="1" x14ac:dyDescent="0.3">
      <c r="A2" s="41" t="s">
        <v>0</v>
      </c>
      <c r="B2" s="41" t="s">
        <v>1</v>
      </c>
      <c r="C2" s="41" t="s">
        <v>2</v>
      </c>
      <c r="D2" s="41" t="s">
        <v>3</v>
      </c>
      <c r="E2" s="43" t="s">
        <v>4</v>
      </c>
      <c r="F2" s="44"/>
      <c r="G2" s="45"/>
      <c r="H2" s="46" t="s">
        <v>5</v>
      </c>
      <c r="I2" s="47"/>
      <c r="J2" s="48"/>
      <c r="K2" s="49" t="s">
        <v>6</v>
      </c>
      <c r="L2" s="49"/>
      <c r="M2" s="49"/>
      <c r="N2" s="49"/>
      <c r="O2" s="1"/>
      <c r="P2" s="1"/>
      <c r="Q2" s="2"/>
    </row>
    <row r="3" spans="1:17" ht="214.8" customHeight="1" x14ac:dyDescent="0.3">
      <c r="A3" s="42"/>
      <c r="B3" s="42"/>
      <c r="C3" s="42"/>
      <c r="D3" s="42"/>
      <c r="E3" s="9" t="s">
        <v>26</v>
      </c>
      <c r="F3" s="9" t="s">
        <v>22</v>
      </c>
      <c r="G3" s="9" t="s">
        <v>23</v>
      </c>
      <c r="H3" s="10" t="s">
        <v>17</v>
      </c>
      <c r="I3" s="10" t="s">
        <v>7</v>
      </c>
      <c r="J3" s="10" t="s">
        <v>18</v>
      </c>
      <c r="K3" s="11" t="s">
        <v>19</v>
      </c>
      <c r="L3" s="12" t="s">
        <v>8</v>
      </c>
      <c r="M3" s="11" t="s">
        <v>9</v>
      </c>
      <c r="N3" s="11" t="s">
        <v>10</v>
      </c>
      <c r="O3" s="1"/>
      <c r="P3" s="1"/>
      <c r="Q3" s="1"/>
    </row>
    <row r="4" spans="1:17" x14ac:dyDescent="0.3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3"/>
      <c r="P4" s="3"/>
      <c r="Q4" s="4"/>
    </row>
    <row r="5" spans="1:17" ht="133.80000000000001" customHeight="1" x14ac:dyDescent="0.3">
      <c r="A5" s="15">
        <v>1</v>
      </c>
      <c r="B5" s="16" t="s">
        <v>25</v>
      </c>
      <c r="C5" s="17" t="s">
        <v>20</v>
      </c>
      <c r="D5" s="18">
        <v>126</v>
      </c>
      <c r="E5" s="19">
        <v>5740</v>
      </c>
      <c r="F5" s="20">
        <v>8500</v>
      </c>
      <c r="G5" s="20">
        <v>5750</v>
      </c>
      <c r="H5" s="21">
        <f t="shared" ref="H5" si="0">AVERAGE(E5,F5,G5)</f>
        <v>6663.333333333333</v>
      </c>
      <c r="I5" s="22">
        <f t="shared" ref="I5" si="1">SQRT(VAR(E5:G5))</f>
        <v>1590.6078502677319</v>
      </c>
      <c r="J5" s="23">
        <f t="shared" ref="J5" si="2">I5/H5*100</f>
        <v>23.871053280656305</v>
      </c>
      <c r="K5" s="24">
        <f t="shared" ref="K5" si="3">D5*SUM(E5:G5)/COLUMNS(E5:G5)</f>
        <v>839580</v>
      </c>
      <c r="L5" s="25">
        <f t="shared" ref="L5" si="4">K5/D5</f>
        <v>6663.333333333333</v>
      </c>
      <c r="M5" s="24">
        <f t="shared" ref="M5" si="5">ROUNDDOWN(L5,2)</f>
        <v>6663.33</v>
      </c>
      <c r="N5" s="24">
        <f t="shared" ref="N5" si="6">M5*D5</f>
        <v>839579.58</v>
      </c>
      <c r="O5" s="5"/>
      <c r="P5" s="5"/>
      <c r="Q5" s="5"/>
    </row>
    <row r="6" spans="1:17" x14ac:dyDescent="0.3">
      <c r="A6" s="50" t="s">
        <v>11</v>
      </c>
      <c r="B6" s="50"/>
      <c r="C6" s="26"/>
      <c r="D6" s="26"/>
      <c r="E6" s="27"/>
      <c r="F6" s="28"/>
      <c r="G6" s="28"/>
      <c r="H6" s="29"/>
      <c r="I6" s="30"/>
      <c r="J6" s="31"/>
      <c r="K6" s="32"/>
      <c r="L6" s="28"/>
      <c r="M6" s="32"/>
      <c r="N6" s="32">
        <f>SUM(N5:N5)</f>
        <v>839579.58</v>
      </c>
      <c r="O6" s="6"/>
      <c r="P6" s="6"/>
      <c r="Q6" s="4"/>
    </row>
    <row r="7" spans="1:17" ht="30" customHeight="1" x14ac:dyDescent="0.3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1"/>
      <c r="P7" s="1"/>
      <c r="Q7" s="1"/>
    </row>
    <row r="8" spans="1:17" ht="85.2" customHeight="1" x14ac:dyDescent="0.3">
      <c r="A8" s="51" t="s">
        <v>16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1"/>
      <c r="P8" s="1"/>
      <c r="Q8" s="1"/>
    </row>
    <row r="9" spans="1:17" ht="27.75" customHeight="1" x14ac:dyDescent="0.3">
      <c r="A9" s="52" t="s">
        <v>15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1"/>
      <c r="P9" s="1"/>
      <c r="Q9" s="1"/>
    </row>
    <row r="10" spans="1:17" x14ac:dyDescent="0.3">
      <c r="A10" s="53" t="s">
        <v>12</v>
      </c>
      <c r="B10" s="53"/>
      <c r="C10" s="53"/>
      <c r="D10" s="53"/>
      <c r="E10" s="53"/>
      <c r="F10" s="53"/>
      <c r="G10" s="53"/>
      <c r="H10" s="8">
        <f>N6</f>
        <v>839579.58</v>
      </c>
      <c r="I10" s="33" t="s">
        <v>13</v>
      </c>
      <c r="J10" s="34"/>
      <c r="K10" s="34"/>
      <c r="L10" s="35"/>
      <c r="M10" s="36"/>
      <c r="N10" s="37"/>
      <c r="O10" s="7"/>
      <c r="P10" s="7"/>
      <c r="Q10" s="1"/>
    </row>
    <row r="11" spans="1:17" x14ac:dyDescent="0.3">
      <c r="A11" s="39" t="s">
        <v>21</v>
      </c>
      <c r="B11" s="39"/>
      <c r="C11" s="39"/>
      <c r="D11" s="39"/>
      <c r="E11" s="39"/>
      <c r="F11" s="39"/>
      <c r="G11" s="39"/>
      <c r="H11" s="39"/>
      <c r="I11" s="39"/>
      <c r="J11" s="38"/>
      <c r="K11" s="39" t="s">
        <v>27</v>
      </c>
      <c r="L11" s="39"/>
      <c r="M11" s="39"/>
      <c r="N11" s="39"/>
    </row>
  </sheetData>
  <mergeCells count="15">
    <mergeCell ref="A11:I11"/>
    <mergeCell ref="K11:N11"/>
    <mergeCell ref="A1:N1"/>
    <mergeCell ref="A2:A3"/>
    <mergeCell ref="B2:B3"/>
    <mergeCell ref="C2:C3"/>
    <mergeCell ref="D2:D3"/>
    <mergeCell ref="E2:G2"/>
    <mergeCell ref="H2:J2"/>
    <mergeCell ref="K2:N2"/>
    <mergeCell ref="A6:B6"/>
    <mergeCell ref="A7:N7"/>
    <mergeCell ref="A8:N8"/>
    <mergeCell ref="A9:N9"/>
    <mergeCell ref="A10:G10"/>
  </mergeCells>
  <conditionalFormatting sqref="J5">
    <cfRule type="cellIs" priority="1" stopIfTrue="1" operator="greaterThan">
      <formula>33</formula>
    </cfRule>
  </conditionalFormatting>
  <printOptions horizontalCentered="1"/>
  <pageMargins left="0" right="0" top="0" bottom="0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2022-05-12T04:48:12Z</cp:lastPrinted>
  <dcterms:created xsi:type="dcterms:W3CDTF">2015-06-05T18:19:34Z</dcterms:created>
  <dcterms:modified xsi:type="dcterms:W3CDTF">2022-05-26T06:46:47Z</dcterms:modified>
</cp:coreProperties>
</file>