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1845" yWindow="915" windowWidth="19440" windowHeight="12180" tabRatio="771"/>
  </bookViews>
  <sheets>
    <sheet name="Мои данные" sheetId="8" r:id="rId1"/>
    <sheet name="Ведомость ресурсов" sheetId="16" r:id="rId2"/>
  </sheets>
  <definedNames>
    <definedName name="Print_Titles" localSheetId="1">'Ведомость ресурсов'!$23:$23</definedName>
    <definedName name="Print_Titles" localSheetId="0">'Мои данные'!$29:$29</definedName>
    <definedName name="_xlnm.Print_Titles" localSheetId="1">'Ведомость ресурсов'!$23:$23</definedName>
    <definedName name="_xlnm.Print_Titles" localSheetId="0">'Мои данные'!$29:$29</definedName>
  </definedNames>
  <calcPr calcId="145621"/>
</workbook>
</file>

<file path=xl/calcChain.xml><?xml version="1.0" encoding="utf-8"?>
<calcChain xmlns="http://schemas.openxmlformats.org/spreadsheetml/2006/main">
  <c r="J17" i="8" l="1"/>
  <c r="J115" i="8" l="1"/>
  <c r="M26" i="16" l="1"/>
  <c r="M27" i="16"/>
  <c r="M28" i="16"/>
  <c r="M29" i="16"/>
  <c r="M30" i="16"/>
  <c r="M31" i="16"/>
  <c r="M32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J15" i="16"/>
  <c r="G15" i="16"/>
  <c r="J13" i="16"/>
  <c r="G13" i="16"/>
  <c r="J12" i="16"/>
  <c r="G12" i="16"/>
  <c r="J11" i="16"/>
  <c r="G11" i="16"/>
  <c r="J21" i="8"/>
  <c r="G21" i="8"/>
  <c r="J19" i="8"/>
  <c r="G19" i="8"/>
  <c r="J18" i="8"/>
  <c r="G18" i="8"/>
  <c r="G17" i="8"/>
  <c r="J122" i="8"/>
  <c r="J121" i="8"/>
  <c r="G122" i="8"/>
  <c r="G121" i="8"/>
  <c r="J14" i="16"/>
  <c r="G14" i="16"/>
  <c r="J20" i="8"/>
  <c r="G20" i="8"/>
  <c r="M68" i="16"/>
  <c r="M69" i="16"/>
  <c r="M86" i="16"/>
  <c r="M71" i="16"/>
  <c r="M84" i="16"/>
  <c r="M70" i="16"/>
  <c r="M77" i="16"/>
  <c r="M83" i="16"/>
  <c r="M79" i="16"/>
  <c r="M73" i="16"/>
  <c r="M72" i="16"/>
  <c r="M85" i="16"/>
  <c r="M74" i="16"/>
  <c r="M87" i="16"/>
  <c r="M78" i="16"/>
  <c r="M80" i="16"/>
  <c r="M81" i="16"/>
  <c r="M82" i="16"/>
  <c r="M76" i="16"/>
  <c r="M75" i="16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YuKazaeva</author>
    <author>Сергей</author>
    <author>Alex</author>
    <author>onikitina</author>
    <author>Max</author>
    <author>Alex Sosedko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200 атрибут 950 текст&gt;  &lt;подпись 200 значение&gt;</t>
        </r>
      </text>
    </comment>
    <comment ref="H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210 атрибут 950 текст&gt;  &lt;подпись 210 значение&gt;</t>
        </r>
      </text>
    </commen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200 атрибут 950 значение&gt;/</t>
        </r>
      </text>
    </comment>
    <comment ref="H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210 атрибут 950 значение&gt;/</t>
        </r>
      </text>
    </comment>
    <comment ref="A8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</t>
        </r>
      </text>
    </comment>
    <comment ref="A10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A11" authorId="4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A13" authorId="4">
      <text>
        <r>
          <rPr>
            <sz val="8"/>
            <color indexed="81"/>
            <rFont val="Tahoma"/>
            <family val="2"/>
            <charset val="204"/>
          </rPr>
          <t xml:space="preserve"> Титул::на &lt;Наименование локальной сметы&gt;</t>
        </r>
      </text>
    </comment>
    <comment ref="A14" authorId="4">
      <text>
        <r>
          <rPr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G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J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по расчету&gt;/1000</t>
        </r>
      </text>
    </comment>
    <comment ref="G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J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Оборудование&gt;/1000</t>
        </r>
      </text>
    </comment>
    <comment ref="G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J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Монтажные работы &gt;/1000</t>
        </r>
      </text>
    </comment>
    <comment ref="V20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 с коэф. к итогам&gt;</t>
        </r>
      </text>
    </comment>
    <comment ref="W20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 с коэф. к итогам&gt;</t>
        </r>
      </text>
    </comment>
    <comment ref="X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ФОТ&gt;</t>
        </r>
      </text>
    </comment>
    <comment ref="Y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НР&gt;</t>
        </r>
      </text>
    </comment>
    <comment ref="Z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СП&gt;</t>
        </r>
      </text>
    </comment>
    <comment ref="G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 с индексами&gt;/1000</t>
        </r>
      </text>
    </comment>
    <comment ref="J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ФОТ с индексами&gt;/1000</t>
        </r>
      </text>
    </comment>
    <comment ref="V21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 с коэф. к итогам&gt;</t>
        </r>
      </text>
    </comment>
    <comment ref="W21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ТЗМ с коэф. к итогам&gt;</t>
        </r>
      </text>
    </comment>
    <comment ref="X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ФОТ&gt;</t>
        </r>
      </text>
    </comment>
    <comment ref="Y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НР&gt;</t>
        </r>
      </text>
    </comment>
    <comment ref="Z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СП&gt;</t>
        </r>
      </text>
    </comment>
    <comment ref="A24" authorId="7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102 значение&gt;</t>
        </r>
      </text>
    </comment>
    <comment ref="L24" authorId="4">
      <text>
        <r>
          <rPr>
            <sz val="8"/>
            <color indexed="81"/>
            <rFont val="Tahoma"/>
            <family val="2"/>
            <charset val="204"/>
          </rPr>
          <t xml:space="preserve"> Normal::&lt;Отчетный период (учет выполненных работ)&gt;</t>
        </r>
      </text>
    </comment>
    <comment ref="A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ЛокСмета::&lt;Номер позиции по смете&gt;</t>
        </r>
      </text>
    </comment>
    <comment ref="B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ЛокСмета::&lt;Обоснование (код) позиции&gt;
&lt;Наименование (текстовая часть) расценки&gt;
&lt;Обоснование коэффициентов&gt;
&lt;Ед. измерения по расценке&gt;
&lt;Формула расчета стоимости единицы&gt;
&lt;Строка задания НР для рес.расч.&gt;
&lt;Строка задания СП для рес.расч.&gt;</t>
        </r>
      </text>
    </comment>
    <comment ref="C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ЛокСмета::&lt;Количество всего (физ. объем) по позиции&gt;
&lt;Формула расчета физ. объема&gt;
&lt;Нормы НР 2001г. по позиции&gt;
&lt;Нормы СП 2001г. по позиции&gt;</t>
        </r>
      </text>
    </comment>
    <comment ref="D29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ЛокСмета::&lt;ПЗ по позиции на единицу в базисных ценах с учетом всех к-тов&gt;</t>
        </r>
      </text>
    </comment>
    <comment ref="E29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9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ПЗ на физобъем по позиции в базисных ценах&gt;
&lt;Сумма НР по позиции при расчете в базисных ценах&gt;
&lt;Сумма СП по позиции при расчете в базисных ценах&gt;</t>
        </r>
      </text>
    </comment>
    <comment ref="H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ОЗП на физобъем по позиции в базисных ценах&gt;
_____
&lt;ИТОГО МАТ на физобъем по позиции в базисных ценах&gt;
</t>
        </r>
      </text>
    </comment>
    <comment ref="I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ЭММ на физобъем по позиции в базисных ценах&gt;
_____
&lt;ИТОГО ЗПМ на физобъем по позиции в базисных ценах&gt;
</t>
        </r>
      </text>
    </comment>
    <comment ref="J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ПЗ по позиции в текущих ценах&gt;
&lt;Сумма НР по позиции при расчете в текущих ценах (ресурсный расчет)&gt;
&lt;Сумма СП по позиции при расчете в текущих ценах (ресурсный расчет)&gt;</t>
        </r>
      </text>
    </comment>
    <comment ref="K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ОЗП по позиции в текущих ценах&gt;
_____
&lt;ИТОГО МАТ по позиции в текущих ценах&gt;
</t>
        </r>
      </text>
    </comment>
    <comment ref="U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ЭММ по позиции в текущих ценах&gt;
_____
&lt;ИТОГО ЗПМ по позиции в текущих ценах&gt;
</t>
        </r>
      </text>
    </comment>
    <comment ref="A120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120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H120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_____
&lt;Материалы (итоги)&gt;</t>
        </r>
      </text>
    </comment>
    <comment ref="I120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_____
&lt;З/п машинистов (итоги)&gt;</t>
        </r>
      </text>
    </comment>
    <comment ref="J120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тек.ценах (итоги)&gt;</t>
        </r>
      </text>
    </comment>
    <comment ref="K120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в тек.ценах (итоги)&gt;
_____
&lt;Материалы в тек.ценах (итоги)&gt;</t>
        </r>
      </text>
    </comment>
    <comment ref="U120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в тек.ценах (итоги)&gt;
_____
&lt;З/п машинистов в тек.ценах (итоги)&gt;</t>
        </r>
      </text>
    </comment>
    <comment ref="A124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300 атрибут 970 значение&gt; _________________ /&lt;подпись 300 значение&gt;/</t>
        </r>
      </text>
    </comment>
    <comment ref="A126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310 атрибут 970 значение&gt; _________________ /&lt;подпись 310 значение&gt;/</t>
        </r>
      </text>
    </comment>
  </commentList>
</comments>
</file>

<file path=xl/comments2.xml><?xml version="1.0" encoding="utf-8"?>
<comments xmlns="http://schemas.openxmlformats.org/spreadsheetml/2006/main">
  <authors>
    <author>&lt;&gt;</author>
    <author>YuKazaeva</author>
    <author>Сергей</author>
    <author>Alex</author>
    <author>onikitina</author>
    <author>nsavkin</author>
    <author>Max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</t>
        </r>
      </text>
    </comment>
    <comment ref="A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A5" authorId="2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A7" authorId="2">
      <text>
        <r>
          <rPr>
            <sz val="8"/>
            <color indexed="81"/>
            <rFont val="Tahoma"/>
            <family val="2"/>
            <charset val="204"/>
          </rPr>
          <t xml:space="preserve"> Титул::на &lt;Наименование локальной сметы&gt;</t>
        </r>
      </text>
    </comment>
    <comment ref="A8" authorId="2">
      <text>
        <r>
          <rPr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G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J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по расчету&gt;/1000</t>
        </r>
      </text>
    </comment>
    <comment ref="G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J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Оборудование&gt;/1000</t>
        </r>
      </text>
    </comment>
    <comment ref="G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J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Монтажные работы &gt;/1000</t>
        </r>
      </text>
    </comment>
    <comment ref="L14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ОЗП&gt;</t>
        </r>
      </text>
    </comment>
    <comment ref="O14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 с коэф. к итогам&gt;</t>
        </r>
      </text>
    </comment>
    <comment ref="P14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 с коэф. к итогам&gt;</t>
        </r>
      </text>
    </comment>
    <comment ref="G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 с индексами&gt;/1000</t>
        </r>
      </text>
    </comment>
    <comment ref="J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ФОТ с индексами&gt;/1000</t>
        </r>
      </text>
    </comment>
    <comment ref="L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ОЗП&gt;</t>
        </r>
      </text>
    </comment>
    <comment ref="O1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 с коэф. к итогам&gt;</t>
        </r>
      </text>
    </comment>
    <comment ref="P1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ТЗМ с коэф. к итогам&gt;</t>
        </r>
      </text>
    </comment>
    <comment ref="Q1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 &lt;Итого ОЗП&gt;
</t>
        </r>
      </text>
    </comment>
    <comment ref="R1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 &lt;Итого ОЗП&gt;</t>
        </r>
      </text>
    </comment>
    <comment ref="L16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ЗПМ&gt;</t>
        </r>
      </text>
    </comment>
    <comment ref="L1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ЗПМ&gt;</t>
        </r>
      </text>
    </comment>
    <comment ref="A18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102 значение&gt;</t>
        </r>
      </text>
    </comment>
    <comment ref="L18" authorId="2">
      <text>
        <r>
          <rPr>
            <sz val="8"/>
            <color indexed="81"/>
            <rFont val="Tahoma"/>
            <family val="2"/>
            <charset val="204"/>
          </rPr>
          <t xml:space="preserve"> Normal::&lt;Отчетный период (учет выполненных работ)&gt;</t>
        </r>
      </text>
    </comment>
    <comment ref="A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ВедРесурсов::&lt;Код ресурса&gt;</t>
        </r>
      </text>
    </comment>
    <comment ref="C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
&lt;Количество машиночасов на единицу по позиции&gt;</t>
        </r>
      </text>
    </comment>
    <comment ref="E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ВедРесурсов::&lt;Общее количество ресурса&gt;</t>
        </r>
      </text>
    </comment>
    <comment ref="F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ВедРесурсов::&lt;Сметная базисная цена ресурса (на ед. измерения)&gt;
&lt;Формула базисной цены единицы ПЗ&gt;</t>
        </r>
      </text>
    </comment>
    <comment ref="G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ВедРесурсов::&lt;Сметная базисная цена ресурса (на физ. объем)&gt;</t>
        </r>
      </text>
    </comment>
    <comment ref="H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ВедРесурсов::&lt;Оптовая цена единицы&gt;</t>
        </r>
      </text>
    </comment>
    <comment ref="I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ВедРесурсов::&lt;Оптовая цена всего&gt;</t>
        </r>
      </text>
    </comment>
    <comment ref="J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ВедРесурсов::&lt;Сметная текущая цена ресурса (на ед. измерения)&gt;
&lt;Формула текущей цены единицы ПЗ&gt;</t>
        </r>
      </text>
    </comment>
    <comment ref="K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ВедРесурсов::&lt;Сметная текущая цена ресурса (на физ. объем)&gt;</t>
        </r>
      </text>
    </comment>
    <comment ref="M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ВедРесурсов::=IF(ISNUMBER(R[0]C[-2]/R[0]C[-6]),IF(NOT(R[0]C[-2]/R[0]C[-6]=0),R[0]C[-2]/R[0]C[-6], " "), " ")&lt;Пустой идентификатор&gt;</t>
        </r>
      </text>
    </comment>
    <comment ref="N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ВедРесурсов::&lt;Обоснование текущей цены ресурса&gt;</t>
        </r>
      </text>
    </comment>
    <comment ref="A89" authorId="2">
      <text>
        <r>
          <rPr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89" authorId="2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K89" authorId="2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тек.ценах (итоги)&gt;</t>
        </r>
      </text>
    </comment>
    <comment ref="M89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Итоги::=IF(ISNUMBER(INDIRECT("K" &amp; ROW())/INDIRECT("G" &amp; ROW())),INDIRECT("K" &amp; ROW())/INDIRECT("G" &amp; ROW()), " ")&lt;Пустой идентификатор&gt;</t>
        </r>
      </text>
    </comment>
    <comment ref="N8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Итоги::&lt;Пустой идентификатор&gt;</t>
        </r>
      </text>
    </comment>
    <comment ref="A9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300 атрибут 970 значение&gt; _________________ /&lt;подпись 300 значение&gt;/</t>
        </r>
      </text>
    </comment>
    <comment ref="A9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<sst xmlns="http://schemas.openxmlformats.org/spreadsheetml/2006/main" count="536" uniqueCount="349">
  <si>
    <t>Код ресурса</t>
  </si>
  <si>
    <t>Всего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</si>
  <si>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</si>
  <si>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</si>
  <si>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</si>
  <si>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</si>
  <si>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</si>
  <si>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</si>
  <si>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</si>
  <si>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</si>
  <si>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</si>
  <si>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</si>
  <si>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</si>
  <si>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</si>
  <si>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</si>
  <si>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</si>
  <si>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</si>
  <si>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</si>
  <si>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</si>
  <si>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Наименование</t>
  </si>
  <si>
    <t>Единица измерения</t>
  </si>
  <si>
    <t>Количество единиц по проектным данным</t>
  </si>
  <si>
    <t>Сметная стоимость в базисных ценах (руб.)</t>
  </si>
  <si>
    <t>Стоимость в текущих ценах (руб.)</t>
  </si>
  <si>
    <t>Индекс для смт. цен</t>
  </si>
  <si>
    <t>Обоснование</t>
  </si>
  <si>
    <t>Отпускная</t>
  </si>
  <si>
    <t>Сметная</t>
  </si>
  <si>
    <t>на ед. изм.</t>
  </si>
  <si>
    <t>общая</t>
  </si>
  <si>
    <t>Кол-во механизаторов</t>
  </si>
  <si>
    <t>(локальная смета)</t>
  </si>
  <si>
    <t>(локальный сметный расчет)</t>
  </si>
  <si>
    <t>в т.ч. оборудование</t>
  </si>
  <si>
    <t>монтажных работ</t>
  </si>
  <si>
    <t>% НР</t>
  </si>
  <si>
    <t>% СП</t>
  </si>
  <si>
    <t xml:space="preserve">УТВЕРЖДАЮ </t>
  </si>
  <si>
    <t>СОГЛАСОВАНО</t>
  </si>
  <si>
    <t>"___" ____________ 20___ г.</t>
  </si>
  <si>
    <t>"___" _____________ 20___ г.</t>
  </si>
  <si>
    <t xml:space="preserve">  </t>
  </si>
  <si>
    <t>_________________ //</t>
  </si>
  <si>
    <t>Стройка:г.Челябинск, Центральный район</t>
  </si>
  <si>
    <t>Объект:Ремонт строительных конструкций наружных стен и крылец  здания МБДОУ №335 по адресу:ул. 3 Интернационала, 113В</t>
  </si>
  <si>
    <t>ЛОКАЛЬНАЯ СМЕТА 02-01-01</t>
  </si>
  <si>
    <t>на Общестроительные работы. Замена оконных блоков.</t>
  </si>
  <si>
    <t>Основание:326.11.18-АС</t>
  </si>
  <si>
    <t>Составил:  _________________ //</t>
  </si>
  <si>
    <t>Проверил:  _________________ //</t>
  </si>
  <si>
    <t>Раздел 1. Замена оконных проемов</t>
  </si>
  <si>
    <t>ТЕРр56-2-2
Снятие оконных переплетов: остекленных(14 шт)
100 м2 оконных переплетов</t>
  </si>
  <si>
    <t>31.37
_____
15.19</t>
  </si>
  <si>
    <t>8
_____
4</t>
  </si>
  <si>
    <t>40
_____
52</t>
  </si>
  <si>
    <t>Накладные расходы от ФОТ(1652 руб.)</t>
  </si>
  <si>
    <t>82%*0.85</t>
  </si>
  <si>
    <t>Сметная прибыль от ФОТ(1652 руб.)</t>
  </si>
  <si>
    <t>62%*0.8</t>
  </si>
  <si>
    <t>Всего с НР и СП</t>
  </si>
  <si>
    <t/>
  </si>
  <si>
    <t>ТЕР10-01-034-06
Установка в жилых и общественных зданиях оконных блоков из ПВХ профилей: поворотных (откидных, поворотно-откидных) с площадью проема более 2 м2 двухстворчатых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ОЗП=1.15; ЭМ=1.25 к расх.; ЗПМ=1.25; ТЗ=1.15; ТЗМ=1.25)
100 м2 проемов</t>
  </si>
  <si>
    <t>0.2333
((1,9*1,27*6)+(1,9*1,44*2)+(1,85*1,825*1)) / 100</t>
  </si>
  <si>
    <t>1851.74
_____
9414.16</t>
  </si>
  <si>
    <t>586.93
_____
13.48</t>
  </si>
  <si>
    <t>432
_____
2196</t>
  </si>
  <si>
    <t>137
_____
3</t>
  </si>
  <si>
    <t>5643
_____
9528</t>
  </si>
  <si>
    <t>775
_____
41</t>
  </si>
  <si>
    <t>Накладные расходы от ФОТ(5684 руб.)</t>
  </si>
  <si>
    <t>118%*(0.9*0.85)</t>
  </si>
  <si>
    <t>Сметная прибыль от ФОТ(5684 руб.)</t>
  </si>
  <si>
    <t>63%*(0.85*0.8)</t>
  </si>
  <si>
    <t>ТССЦ-203-0985
Блок оконный пластиковый двустворчатый, с глухой и поворотной створкой, двухкамерным стеклопакетом (32 мм), площадью до 2,5 м2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ОЗП=1.15; ЭМ=1.25 к расх.; ЗПМ=1.25; ТЗ=1.15; ТЗМ=1.25)
м2</t>
  </si>
  <si>
    <t xml:space="preserve">
_____
1229.92</t>
  </si>
  <si>
    <t xml:space="preserve">
_____
28694</t>
  </si>
  <si>
    <t xml:space="preserve">
_____
65776</t>
  </si>
  <si>
    <t>ТЕР10-01-034-05
Установка в жилых и общественных зданиях оконных блоков из ПВХ профилей: поворотных (откидных, поворотно-откидных) с площадью проема до 2 м2 двухстворчатых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ОЗП=1.15; ЭМ=1.25 к расх.; ЗПМ=1.25; ТЗ=1.15; ТЗМ=1.25)
100 м2 проемов</t>
  </si>
  <si>
    <t>0.0281
((0,8*0,78*1)+(0,82*0,75*2)+(0,76*0,76*1)+(0,42*0,9*1)) / 100</t>
  </si>
  <si>
    <t>2383.29
_____
12746.38</t>
  </si>
  <si>
    <t>689.8
_____
35.93</t>
  </si>
  <si>
    <t>67
_____
359</t>
  </si>
  <si>
    <t>19
_____
1</t>
  </si>
  <si>
    <t>875
_____
1559</t>
  </si>
  <si>
    <t>106
_____
13</t>
  </si>
  <si>
    <t>Накладные расходы от ФОТ(888 руб.)</t>
  </si>
  <si>
    <t>Сметная прибыль от ФОТ(888 руб.)</t>
  </si>
  <si>
    <t>ТССЦ-203-0984
Блок оконный пластиковый двустворчатый, с глухой и поворотной створкой, двухкамерным стеклопакетом (32 мм), площадью до 2 м2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ОЗП=1.15; ЭМ=1.25 к расх.; ЗПМ=1.25; ТЗ=1.15; ТЗМ=1.25)
м2</t>
  </si>
  <si>
    <t xml:space="preserve">
_____
1220</t>
  </si>
  <si>
    <t xml:space="preserve">
_____
3428</t>
  </si>
  <si>
    <t xml:space="preserve">
_____
7859</t>
  </si>
  <si>
    <t>ТЕР10-01-035-01
Установка подоконных досок из ПВХ: в каменных стенах толщиной до 0,51 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ОЗП=1.15; ЭМ=1.25 к расх.; ЗПМ=1.25; ТЗ=1.15; ТЗМ=1.25)
100 п.м</t>
  </si>
  <si>
    <t>262.69
_____
4042.57</t>
  </si>
  <si>
    <t>21.04
_____
0.81</t>
  </si>
  <si>
    <t>40
_____
623</t>
  </si>
  <si>
    <t>529
_____
2551</t>
  </si>
  <si>
    <t>19
_____
2</t>
  </si>
  <si>
    <t>Накладные расходы от ФОТ(531 руб.)</t>
  </si>
  <si>
    <t>Сметная прибыль от ФОТ(531 руб.)</t>
  </si>
  <si>
    <t>ТССЦ-101-2909
Доски подоконные ПВХ, шириной 450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ОЗП=1.15; ЭМ=1.25 к расх.; ЗПМ=1.25; ТЗ=1.15; ТЗМ=1.25)
м</t>
  </si>
  <si>
    <t xml:space="preserve">
_____
288</t>
  </si>
  <si>
    <t xml:space="preserve">
_____
4435</t>
  </si>
  <si>
    <t xml:space="preserve">
_____
4119</t>
  </si>
  <si>
    <t>ТЕР09-06-001-02прим
Демонтаж: лотков, решеток, затворов из полосовой и тонколистовой стали (защитная оконная решетка)
(Табл.2, п.4 Демонтаж (разборка) металлических конструкций ОЗП=0.7; ЭМ=0.7 к расх.; ЗПМ=0.7; МАТ=0 к расх.; ТЗ=0.7; ТЗМ=0.7)
1 т конструкций</t>
  </si>
  <si>
    <t>0.032
2,1*15/1000</t>
  </si>
  <si>
    <t>102.3
_____
1.37</t>
  </si>
  <si>
    <t>18
_____
1</t>
  </si>
  <si>
    <t>Накладные расходы от ФОТ(161 руб.)</t>
  </si>
  <si>
    <t>90%*(0.9*0.85)</t>
  </si>
  <si>
    <t>Сметная прибыль от ФОТ(161 руб.)</t>
  </si>
  <si>
    <t>85%*(0.85*0.8)</t>
  </si>
  <si>
    <t>ТЕР13-06-003-01
Очистка поверхности щетками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ОЗП=1.15; ЭМ=1.25 к расх.; ЗПМ=1.25; ТЗ=1.15; ТЗМ=1.25)
1 м2 очищаемой поверхности</t>
  </si>
  <si>
    <t>Накладные расходы от ФОТ(306 руб.)</t>
  </si>
  <si>
    <t>Сметная прибыль от ФОТ(306 руб.)</t>
  </si>
  <si>
    <t>70%*(0.85*0.8)</t>
  </si>
  <si>
    <t>ТЕР13-03-002-04
Огрунтовка металлических поверхностей за один раз: грунтовкой ГФ-021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ОЗП=1.15; ЭМ=1.25 к расх.; ЗПМ=1.25; ТЗ=1.15; ТЗМ=1.25)
100 м2 окрашиваемой поверхности</t>
  </si>
  <si>
    <t>0.021
2,1 / 100</t>
  </si>
  <si>
    <t>82.19
_____
250.36</t>
  </si>
  <si>
    <t>12.69
_____
0.15</t>
  </si>
  <si>
    <t>2
_____
5</t>
  </si>
  <si>
    <t>23
_____
18</t>
  </si>
  <si>
    <t>Накладные расходы от ФОТ(23 руб.)</t>
  </si>
  <si>
    <t>Сметная прибыль от ФОТ(23 руб.)</t>
  </si>
  <si>
    <t>ТЕР15-04-030-04
Масляная окраска металлических поверхностей: решеток, переплетов, труб диаметром менее 50 мм и т.п., количество окрасок 2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ОЗП=1.15; ЭМ=1.25 к расх.; ЗПМ=1.25; ТЗ=1.15; ТЗМ=1.25)
100 м2 окрашиваемой поверхности</t>
  </si>
  <si>
    <t>915.25
_____
503.86</t>
  </si>
  <si>
    <t>4.29
_____
0.2</t>
  </si>
  <si>
    <t>19
_____
11</t>
  </si>
  <si>
    <t>251
_____
40</t>
  </si>
  <si>
    <t>Накладные расходы от ФОТ(251 руб.)</t>
  </si>
  <si>
    <t>105%*(0.9*0.85)</t>
  </si>
  <si>
    <t>Сметная прибыль от ФОТ(251 руб.)</t>
  </si>
  <si>
    <t>55%*(0.85*0.8)</t>
  </si>
  <si>
    <t>ТЕР09-06-001-02прим
Монтаж: лотков, решеток, затворов из полосовой и тонколистовой стали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ОЗП=1.15; ЭМ=1.25 к расх.; ЗПМ=1.25; ТЗ=1.15; ТЗМ=1.25)
1 т конструкций</t>
  </si>
  <si>
    <t>0.0315
2,1*15/1000</t>
  </si>
  <si>
    <t>629.65
_____
116.96</t>
  </si>
  <si>
    <t>182.68
_____
2.45</t>
  </si>
  <si>
    <t>20
_____
3</t>
  </si>
  <si>
    <t>259
_____
22</t>
  </si>
  <si>
    <t>31
_____
1</t>
  </si>
  <si>
    <t>Накладные расходы от ФОТ(260 руб.)</t>
  </si>
  <si>
    <t>Сметная прибыль от ФОТ(260 руб.)</t>
  </si>
  <si>
    <t>Итого прямые затраты по разделу</t>
  </si>
  <si>
    <t>739
_____
39754</t>
  </si>
  <si>
    <t>176
_____
8</t>
  </si>
  <si>
    <t>9646
_____
91472</t>
  </si>
  <si>
    <t>991
_____
110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</si>
  <si>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</si>
  <si>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</si>
  <si>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</si>
  <si>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</si>
  <si>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</si>
  <si>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</si>
  <si>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Итого по разделу 1 Замена оконных проемов</t>
  </si>
  <si>
    <t xml:space="preserve">    Проемы (ремонтно-строительные)</t>
  </si>
  <si>
    <t xml:space="preserve">    Деревянные конструкции</t>
  </si>
  <si>
    <t xml:space="preserve">    Строительные металлические конструкции</t>
  </si>
  <si>
    <t xml:space="preserve">    Защита строительных конструкций и оборудования от коррозии</t>
  </si>
  <si>
    <t xml:space="preserve">    Отделочные работы</t>
  </si>
  <si>
    <t xml:space="preserve">    Итого</t>
  </si>
  <si>
    <t xml:space="preserve">    Итого по разделу 1 Замена оконных проемов</t>
  </si>
  <si>
    <t>Раздел 2. Разные работы</t>
  </si>
  <si>
    <t>ТССЦпг-01-01-01-043
Погрузочные работы при автомобильных перевозках: мусора строительного с погрузкой экскаваторами емкостью ковша до 0,5 м3
1 т груза</t>
  </si>
  <si>
    <t>ТССЦпг-03-21-01-030
Перевозка грузов автомобилями-самосвалами грузоподъемностью 10 т, работающих вне карьера, на расстояние: до 30 км I класс груза
1 т груза</t>
  </si>
  <si>
    <t>Итого по разделу 2 Разные работы</t>
  </si>
  <si>
    <t xml:space="preserve">    Погрузо-разгрузочные работы</t>
  </si>
  <si>
    <t xml:space="preserve">    Перевозка грузов автотранспортом</t>
  </si>
  <si>
    <t xml:space="preserve">    Итого по разделу 2 Разные работы</t>
  </si>
  <si>
    <t>Итого прямые затраты по смете</t>
  </si>
  <si>
    <t>202
_____
8</t>
  </si>
  <si>
    <t>1120
_____
110</t>
  </si>
  <si>
    <t>ВСЕГО по смете</t>
  </si>
  <si>
    <t xml:space="preserve">    Строительный контроль 2.14%</t>
  </si>
  <si>
    <t xml:space="preserve">    НДС 20%</t>
  </si>
  <si>
    <t xml:space="preserve">    ВСЕГО по смете</t>
  </si>
  <si>
    <t>ЛОКАЛЬНЫЙ РЕСУРСНЫЙ СМЕТНЫЙ РАСЧЕТ 02-01-01</t>
  </si>
  <si>
    <t>Ресурсы подрядчика</t>
  </si>
  <si>
    <t xml:space="preserve">          Трудозатраты</t>
  </si>
  <si>
    <t>1-2-3</t>
  </si>
  <si>
    <t>Рабочий строитель (ср 2.3)</t>
  </si>
  <si>
    <t xml:space="preserve">чел.-ч
</t>
  </si>
  <si>
    <t xml:space="preserve">10.14
</t>
  </si>
  <si>
    <t xml:space="preserve">132.42
</t>
  </si>
  <si>
    <t>1-3-0</t>
  </si>
  <si>
    <t>Рабочий строитель (ср 3)</t>
  </si>
  <si>
    <t xml:space="preserve">10.78
</t>
  </si>
  <si>
    <t xml:space="preserve">140.83
</t>
  </si>
  <si>
    <t>1-3-2</t>
  </si>
  <si>
    <t>Рабочий строитель (ср 3.2)</t>
  </si>
  <si>
    <t xml:space="preserve">11.05
</t>
  </si>
  <si>
    <t xml:space="preserve">144.33
</t>
  </si>
  <si>
    <t>1-3-3</t>
  </si>
  <si>
    <t>Рабочий строитель (ср 3.3)</t>
  </si>
  <si>
    <t xml:space="preserve">11.2
</t>
  </si>
  <si>
    <t xml:space="preserve">146.23
</t>
  </si>
  <si>
    <t>1-4-7</t>
  </si>
  <si>
    <t>Рабочий строитель (ср 4.7)</t>
  </si>
  <si>
    <t xml:space="preserve">13.46
</t>
  </si>
  <si>
    <t xml:space="preserve">175.76
</t>
  </si>
  <si>
    <t>Затраты труда машинистов</t>
  </si>
  <si>
    <t xml:space="preserve">
</t>
  </si>
  <si>
    <t>Итого по трудовым ресурсам</t>
  </si>
  <si>
    <t xml:space="preserve">руб
</t>
  </si>
  <si>
    <t xml:space="preserve">          Машины и механизмы</t>
  </si>
  <si>
    <t>Краны на автомобильном ходу при работе на других видах строительства 10 т</t>
  </si>
  <si>
    <t xml:space="preserve">маш.час
</t>
  </si>
  <si>
    <t xml:space="preserve">134.07
</t>
  </si>
  <si>
    <t xml:space="preserve">801
</t>
  </si>
  <si>
    <t>МТРиЭ ЧО, пост. от 07.02.2019 № 10/5</t>
  </si>
  <si>
    <t>Автопогрузчики 5 т</t>
  </si>
  <si>
    <t xml:space="preserve">111.55
</t>
  </si>
  <si>
    <t xml:space="preserve">529
</t>
  </si>
  <si>
    <t>Лебедки электрические тяговым усилием до 5,79 кН (0,59 т)</t>
  </si>
  <si>
    <t xml:space="preserve">2.31
</t>
  </si>
  <si>
    <t xml:space="preserve">10
</t>
  </si>
  <si>
    <t>Лебедки электрические тяговым усилием до 31,39 кН (3,2 т)</t>
  </si>
  <si>
    <t xml:space="preserve">7.98
</t>
  </si>
  <si>
    <t xml:space="preserve">34
</t>
  </si>
  <si>
    <t>Подъемники грузоподъемностью до 500 кг одномачтовые, высота подъема 45 м</t>
  </si>
  <si>
    <t xml:space="preserve">33.73
</t>
  </si>
  <si>
    <t xml:space="preserve">167
</t>
  </si>
  <si>
    <t>МТРиЭ ЧО, пост. от 07.02.2019 № 10/5   (031121)</t>
  </si>
  <si>
    <t>Аппарат для газовой сварки и резки</t>
  </si>
  <si>
    <t xml:space="preserve">1.29
</t>
  </si>
  <si>
    <t xml:space="preserve">5
</t>
  </si>
  <si>
    <t>Преобразователи сварочные с номинальным сварочным током 315-500 А</t>
  </si>
  <si>
    <t xml:space="preserve">10.97
</t>
  </si>
  <si>
    <t xml:space="preserve">98
</t>
  </si>
  <si>
    <t>Электрические печи для сушки сварочных материалов с регулированием температуры в пределах от 80 °С до 500 °С</t>
  </si>
  <si>
    <t xml:space="preserve">7.01
</t>
  </si>
  <si>
    <t xml:space="preserve">52
</t>
  </si>
  <si>
    <t>Шуруповерт</t>
  </si>
  <si>
    <t xml:space="preserve">3.01
</t>
  </si>
  <si>
    <t xml:space="preserve">14
</t>
  </si>
  <si>
    <t>Машины шлифовальные электрические</t>
  </si>
  <si>
    <t xml:space="preserve">1.86
</t>
  </si>
  <si>
    <t>Перфораторы электрические</t>
  </si>
  <si>
    <t xml:space="preserve">2.15
</t>
  </si>
  <si>
    <t xml:space="preserve">8
</t>
  </si>
  <si>
    <t>Агрегаты окрасочные высокого давления для окраски поверхностей конструкций мощностью 1 кВт</t>
  </si>
  <si>
    <t xml:space="preserve">7.12
</t>
  </si>
  <si>
    <t xml:space="preserve">28
</t>
  </si>
  <si>
    <t>Автомобили бортовые, грузоподъемность до 5 т</t>
  </si>
  <si>
    <t xml:space="preserve">103.2
</t>
  </si>
  <si>
    <t xml:space="preserve">622
</t>
  </si>
  <si>
    <t>Итого по строительным машинам</t>
  </si>
  <si>
    <t xml:space="preserve">          Материалы</t>
  </si>
  <si>
    <t>101-0324</t>
  </si>
  <si>
    <t>Кислород технический газообразный</t>
  </si>
  <si>
    <t xml:space="preserve">м3
</t>
  </si>
  <si>
    <t xml:space="preserve">6.2
</t>
  </si>
  <si>
    <t xml:space="preserve">48.97
</t>
  </si>
  <si>
    <t>26.03.080</t>
  </si>
  <si>
    <t>101-0456</t>
  </si>
  <si>
    <t>Краски цветные, готовые к применению для внутренних работ МА-25 розово-бежевая, светло-бежевая, светло-серая</t>
  </si>
  <si>
    <t xml:space="preserve">т
</t>
  </si>
  <si>
    <t xml:space="preserve">17060
</t>
  </si>
  <si>
    <t xml:space="preserve">56701.14
</t>
  </si>
  <si>
    <t>МТРиЭ ЧО, Пост.от 07.02.2019 г. №10/5, п.111</t>
  </si>
  <si>
    <t>101-1019</t>
  </si>
  <si>
    <t>Швеллеры № 40 из стали марки Ст0</t>
  </si>
  <si>
    <t xml:space="preserve">4977.24
</t>
  </si>
  <si>
    <t xml:space="preserve">64415.83
</t>
  </si>
  <si>
    <t>Среднее (08.04.085/5424.71*4822.3, 08.04.086/5349.52*4822.3)</t>
  </si>
  <si>
    <t>101-1714</t>
  </si>
  <si>
    <t>Болты с гайками и шайбами строительные</t>
  </si>
  <si>
    <t xml:space="preserve">17290
</t>
  </si>
  <si>
    <t xml:space="preserve">72855.42
</t>
  </si>
  <si>
    <t>МТРиЭ ЧО, Пост.от 07.02.2019 г. №10/5, п.139</t>
  </si>
  <si>
    <t>101-1757</t>
  </si>
  <si>
    <t>Ветошь</t>
  </si>
  <si>
    <t xml:space="preserve">кг
</t>
  </si>
  <si>
    <t xml:space="preserve">7.02
</t>
  </si>
  <si>
    <t xml:space="preserve">41.95
</t>
  </si>
  <si>
    <t>26.10.030</t>
  </si>
  <si>
    <t>101-1825</t>
  </si>
  <si>
    <t>Олифа натуральная</t>
  </si>
  <si>
    <t xml:space="preserve">30.4
</t>
  </si>
  <si>
    <t xml:space="preserve">190.7
</t>
  </si>
  <si>
    <t>14.01.327</t>
  </si>
  <si>
    <t>101-2052</t>
  </si>
  <si>
    <t>Лента бутиловая</t>
  </si>
  <si>
    <t xml:space="preserve">м
</t>
  </si>
  <si>
    <t xml:space="preserve">8.76
</t>
  </si>
  <si>
    <t xml:space="preserve">42.24
</t>
  </si>
  <si>
    <t>Среднее (10.02.1995, 11.08.050, Среднее (11.08.050.5,11.08.050.6,11.08.050.7))</t>
  </si>
  <si>
    <t>101-2054</t>
  </si>
  <si>
    <t>Лента бутиловая диффузионная</t>
  </si>
  <si>
    <t xml:space="preserve">9.84
</t>
  </si>
  <si>
    <t>101-2278</t>
  </si>
  <si>
    <t>Пропан-бутан, смесь техническая</t>
  </si>
  <si>
    <t xml:space="preserve">9.8
</t>
  </si>
  <si>
    <t xml:space="preserve">50.75
</t>
  </si>
  <si>
    <t>26.03.130</t>
  </si>
  <si>
    <t>101-2388</t>
  </si>
  <si>
    <t>Герметик пенополиуретановый (пена монтажная) типа Makrofleks, Soudal в баллонах по 750 мл</t>
  </si>
  <si>
    <t xml:space="preserve">шт.
</t>
  </si>
  <si>
    <t xml:space="preserve">67.89
</t>
  </si>
  <si>
    <t xml:space="preserve">274.31
</t>
  </si>
  <si>
    <t>Среднее (10.01.420,10.01.421,10.01.4221,10.01.423)</t>
  </si>
  <si>
    <t>101-2789</t>
  </si>
  <si>
    <t>Лента ПСУЛ</t>
  </si>
  <si>
    <t xml:space="preserve">7
</t>
  </si>
  <si>
    <t xml:space="preserve">24.58
</t>
  </si>
  <si>
    <t>Среднее (11.08.052, 11.08.053)</t>
  </si>
  <si>
    <t>101-4173</t>
  </si>
  <si>
    <t>Дюбели монтажные 10х130 (10х132, 10х150) мм</t>
  </si>
  <si>
    <t xml:space="preserve">10 шт.
</t>
  </si>
  <si>
    <t xml:space="preserve">14.12
</t>
  </si>
  <si>
    <t xml:space="preserve">85.46
</t>
  </si>
  <si>
    <t>К=1,1 МТРиЭ ЧО, Пост.от 07.02.2019 г. №10/5</t>
  </si>
  <si>
    <t>102-0303</t>
  </si>
  <si>
    <t>Клинья пластиковые монтажные</t>
  </si>
  <si>
    <t xml:space="preserve">0.5
</t>
  </si>
  <si>
    <t xml:space="preserve">2.6
</t>
  </si>
  <si>
    <t>09.01.102</t>
  </si>
  <si>
    <t>113-0021</t>
  </si>
  <si>
    <t>Грунтовка ГФ-021 красно-коричневая</t>
  </si>
  <si>
    <t xml:space="preserve">18440
</t>
  </si>
  <si>
    <t xml:space="preserve">58828
</t>
  </si>
  <si>
    <t>МТРиЭ ЧО, Пост.от 07.02.2019 г. №10/5, п.219</t>
  </si>
  <si>
    <t>508-0097</t>
  </si>
  <si>
    <t>Канат двойной свивки типа ТК, конструкции 6х19(1+6+12)+1 о.с., оцинкованный из проволок марки В, маркировочная группа 1770 н/мм2, диаметром 5,5 мм</t>
  </si>
  <si>
    <t xml:space="preserve">10 м
</t>
  </si>
  <si>
    <t xml:space="preserve">61.4
</t>
  </si>
  <si>
    <t xml:space="preserve">282.05
</t>
  </si>
  <si>
    <t>08.05.253</t>
  </si>
  <si>
    <t>ТССЦ-101-2909</t>
  </si>
  <si>
    <t>Доски подоконные ПВХ, шириной 450 мм</t>
  </si>
  <si>
    <t xml:space="preserve">288
</t>
  </si>
  <si>
    <t xml:space="preserve">267.45
</t>
  </si>
  <si>
    <t>МТРиЭ ЧО, Пост.от 07.02.2019 г. №10/5, п.282</t>
  </si>
  <si>
    <t>ТССЦ-203-0984</t>
  </si>
  <si>
    <t>Блок оконный пластиковый двустворчатый, с глухой и поворотной створкой, двухкамерным стеклопакетом (32 мм), площадью до 2 м2</t>
  </si>
  <si>
    <t xml:space="preserve">м2
</t>
  </si>
  <si>
    <t xml:space="preserve">1220
</t>
  </si>
  <si>
    <t xml:space="preserve">2796.77
</t>
  </si>
  <si>
    <t>МТРиЭ ЧО, Пост.от 07.02.2019 г. №10/5, п.280</t>
  </si>
  <si>
    <t>ТССЦ-203-0985</t>
  </si>
  <si>
    <t>Блок оконный пластиковый двустворчатый, с глухой и поворотной створкой, двухкамерным стеклопакетом (32 мм), площадью до 2,5 м2</t>
  </si>
  <si>
    <t xml:space="preserve">1229.92
</t>
  </si>
  <si>
    <t xml:space="preserve">2819.37
</t>
  </si>
  <si>
    <t>МТРиЭ ЧО, Пост.от 07.02.2019 г. №10/5, п.280/1180.21*1189.83</t>
  </si>
  <si>
    <t>Итого по строительным материалам</t>
  </si>
  <si>
    <t xml:space="preserve"> </t>
  </si>
  <si>
    <t>Составлена в базисных ценах на 01.2000 г. и текущих ценах на 1 квартал 2019 г.</t>
  </si>
  <si>
    <t xml:space="preserve">    Итого (Положительное заключение Госэкспертизы от 25.06.2019г. №74-1-0540-19)</t>
  </si>
  <si>
    <t>Итого на 2 кв. 2019г. с коэффициентом пересчета 6,31/6,26=1,00798722</t>
  </si>
  <si>
    <t>Ндс 20%</t>
  </si>
  <si>
    <t>Итого с 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</si>
</sst>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148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0" xfId="23" applyFont="1" applyAlignment="1">
      <alignment horizontal="left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12" fillId="0" borderId="2" xfId="0" applyFont="1" applyBorder="1" applyAlignment="1">
      <alignment vertical="top"/>
    </xf>
    <xf numFmtId="164" fontId="12" fillId="0" borderId="3" xfId="12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 vertical="top"/>
    </xf>
    <xf numFmtId="0" fontId="7" fillId="0" borderId="0" xfId="10" applyFont="1"/>
    <xf numFmtId="0" fontId="7" fillId="0" borderId="0" xfId="12" applyFont="1"/>
    <xf numFmtId="2" fontId="12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2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2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right" vertical="top" wrapText="1"/>
    </xf>
    <xf numFmtId="2" fontId="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9" fillId="0" borderId="0" xfId="6" applyFont="1" applyAlignment="1">
      <alignment horizontal="righ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indent="1"/>
    </xf>
    <xf numFmtId="0" fontId="11" fillId="0" borderId="0" xfId="0" applyFont="1" applyBorder="1"/>
    <xf numFmtId="1" fontId="12" fillId="0" borderId="0" xfId="10" applyNumberFormat="1" applyFont="1" applyAlignment="1">
      <alignment horizontal="right"/>
    </xf>
    <xf numFmtId="0" fontId="9" fillId="0" borderId="0" xfId="0" applyFont="1"/>
    <xf numFmtId="0" fontId="7" fillId="0" borderId="0" xfId="0" applyFont="1" applyAlignment="1"/>
    <xf numFmtId="0" fontId="9" fillId="0" borderId="0" xfId="0" applyFont="1" applyBorder="1" applyAlignment="1">
      <alignment horizontal="center"/>
    </xf>
    <xf numFmtId="0" fontId="12" fillId="0" borderId="3" xfId="0" applyFont="1" applyBorder="1" applyAlignment="1">
      <alignment vertical="top"/>
    </xf>
    <xf numFmtId="164" fontId="11" fillId="0" borderId="3" xfId="12" applyNumberFormat="1" applyFont="1" applyBorder="1" applyAlignment="1">
      <alignment horizontal="right"/>
    </xf>
    <xf numFmtId="164" fontId="12" fillId="0" borderId="0" xfId="12" applyNumberFormat="1" applyFont="1" applyBorder="1" applyAlignment="1">
      <alignment horizontal="right"/>
    </xf>
    <xf numFmtId="0" fontId="9" fillId="0" borderId="0" xfId="0" applyFont="1" applyBorder="1" applyAlignment="1"/>
    <xf numFmtId="0" fontId="1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3" fillId="0" borderId="0" xfId="10"/>
    <xf numFmtId="0" fontId="1" fillId="0" borderId="0" xfId="12"/>
    <xf numFmtId="0" fontId="3" fillId="0" borderId="0" xfId="6">
      <alignment horizontal="right" vertical="top" wrapText="1"/>
    </xf>
    <xf numFmtId="0" fontId="9" fillId="0" borderId="0" xfId="23" applyFont="1" applyAlignment="1">
      <alignment horizontal="left"/>
    </xf>
    <xf numFmtId="0" fontId="3" fillId="0" borderId="0" xfId="23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24" applyFont="1">
      <alignment horizontal="left" vertical="top"/>
    </xf>
    <xf numFmtId="0" fontId="9" fillId="0" borderId="0" xfId="23" applyFont="1" applyAlignment="1">
      <alignment horizontal="left"/>
    </xf>
    <xf numFmtId="0" fontId="16" fillId="0" borderId="0" xfId="0" applyFont="1" applyAlignment="1">
      <alignment vertical="top" wrapText="1"/>
    </xf>
    <xf numFmtId="0" fontId="7" fillId="0" borderId="17" xfId="13" applyFont="1" applyBorder="1">
      <alignment horizontal="center" wrapText="1"/>
    </xf>
    <xf numFmtId="0" fontId="7" fillId="0" borderId="17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left" vertical="top" wrapText="1"/>
    </xf>
    <xf numFmtId="2" fontId="16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right" vertical="top" wrapText="1"/>
    </xf>
    <xf numFmtId="2" fontId="16" fillId="0" borderId="1" xfId="0" applyNumberFormat="1" applyFont="1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 wrapText="1"/>
    </xf>
    <xf numFmtId="0" fontId="16" fillId="0" borderId="17" xfId="0" applyFont="1" applyBorder="1" applyAlignment="1">
      <alignment horizontal="left" vertical="top" wrapText="1"/>
    </xf>
    <xf numFmtId="2" fontId="16" fillId="0" borderId="17" xfId="0" applyNumberFormat="1" applyFont="1" applyBorder="1" applyAlignment="1">
      <alignment horizontal="left" vertical="top" wrapText="1"/>
    </xf>
    <xf numFmtId="49" fontId="16" fillId="0" borderId="17" xfId="0" applyNumberFormat="1" applyFont="1" applyBorder="1" applyAlignment="1">
      <alignment horizontal="right" vertical="top" wrapText="1"/>
    </xf>
    <xf numFmtId="2" fontId="16" fillId="0" borderId="17" xfId="0" applyNumberFormat="1" applyFont="1" applyBorder="1" applyAlignment="1">
      <alignment horizontal="right" vertical="top" wrapText="1"/>
    </xf>
    <xf numFmtId="0" fontId="16" fillId="0" borderId="17" xfId="0" applyFont="1" applyBorder="1" applyAlignment="1">
      <alignment horizontal="right" vertical="top" wrapText="1"/>
    </xf>
    <xf numFmtId="2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 wrapText="1"/>
    </xf>
    <xf numFmtId="2" fontId="12" fillId="0" borderId="17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right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3" applyFont="1" applyBorder="1">
      <alignment horizontal="center"/>
    </xf>
    <xf numFmtId="0" fontId="7" fillId="0" borderId="1" xfId="3" applyFont="1" applyBorder="1">
      <alignment horizontal="center"/>
    </xf>
    <xf numFmtId="0" fontId="9" fillId="0" borderId="1" xfId="0" applyFont="1" applyBorder="1" applyAlignment="1">
      <alignment horizontal="right" vertical="top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right" vertical="top"/>
    </xf>
    <xf numFmtId="1" fontId="7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right" vertical="top"/>
    </xf>
    <xf numFmtId="1" fontId="11" fillId="0" borderId="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right" vertical="top"/>
    </xf>
    <xf numFmtId="49" fontId="12" fillId="0" borderId="17" xfId="0" applyNumberFormat="1" applyFont="1" applyBorder="1" applyAlignment="1">
      <alignment horizontal="left" vertical="top" wrapText="1"/>
    </xf>
    <xf numFmtId="2" fontId="12" fillId="0" borderId="17" xfId="0" applyNumberFormat="1" applyFont="1" applyBorder="1" applyAlignment="1">
      <alignment horizontal="left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/>
    </xf>
    <xf numFmtId="2" fontId="12" fillId="0" borderId="17" xfId="0" applyNumberFormat="1" applyFont="1" applyBorder="1" applyAlignment="1">
      <alignment horizontal="right" vertical="top"/>
    </xf>
    <xf numFmtId="1" fontId="11" fillId="0" borderId="17" xfId="0" applyNumberFormat="1" applyFont="1" applyBorder="1" applyAlignment="1">
      <alignment horizontal="right" vertical="top" wrapText="1"/>
    </xf>
    <xf numFmtId="2" fontId="9" fillId="0" borderId="1" xfId="0" applyNumberFormat="1" applyFont="1" applyFill="1" applyBorder="1" applyAlignment="1">
      <alignment horizontal="right" vertical="top" wrapText="1"/>
    </xf>
    <xf numFmtId="164" fontId="12" fillId="0" borderId="10" xfId="12" applyNumberFormat="1" applyFont="1" applyBorder="1" applyAlignment="1">
      <alignment horizontal="right"/>
    </xf>
    <xf numFmtId="164" fontId="12" fillId="0" borderId="3" xfId="12" applyNumberFormat="1" applyFont="1" applyBorder="1" applyAlignment="1">
      <alignment horizontal="right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64" fontId="11" fillId="0" borderId="10" xfId="10" applyNumberFormat="1" applyFont="1" applyBorder="1" applyAlignment="1">
      <alignment horizontal="right"/>
    </xf>
    <xf numFmtId="164" fontId="11" fillId="0" borderId="3" xfId="10" applyNumberFormat="1" applyFont="1" applyBorder="1" applyAlignment="1">
      <alignment horizontal="right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9" fillId="0" borderId="0" xfId="23" applyFont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</xdr:row>
          <xdr:rowOff>104775</xdr:rowOff>
        </xdr:from>
        <xdr:to>
          <xdr:col>1</xdr:col>
          <xdr:colOff>971550</xdr:colOff>
          <xdr:row>16</xdr:row>
          <xdr:rowOff>19050</xdr:rowOff>
        </xdr:to>
        <xdr:sp macro="" textlink="">
          <xdr:nvSpPr>
            <xdr:cNvPr id="17550" name="Button 142" hidden="1">
              <a:extLst>
                <a:ext uri="{63B3BB69-23CF-44E3-9099-C40C66FF867C}">
                  <a14:compatExt spid="_x0000_s17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Сформировать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Z128"/>
  <sheetViews>
    <sheetView showGridLines="0" tabSelected="1" zoomScaleNormal="100" workbookViewId="0">
      <selection activeCell="J18" sqref="J18:K18"/>
    </sheetView>
  </sheetViews>
  <sheetFormatPr defaultRowHeight="12.75" x14ac:dyDescent="0.2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5" width="9.140625" style="1" hidden="1" customWidth="1"/>
    <col min="26" max="26" width="0" style="1" hidden="1" customWidth="1"/>
    <col min="27" max="27" width="9.140625" style="1" customWidth="1"/>
    <col min="28" max="16384" width="9.140625" style="1"/>
  </cols>
  <sheetData>
    <row r="2" spans="1:21" ht="15.75" x14ac:dyDescent="0.25">
      <c r="A2" s="2" t="s">
        <v>37</v>
      </c>
      <c r="H2" s="3" t="s">
        <v>38</v>
      </c>
    </row>
    <row r="3" spans="1:21" x14ac:dyDescent="0.2">
      <c r="A3" s="59" t="s">
        <v>41</v>
      </c>
      <c r="H3" s="59" t="s">
        <v>41</v>
      </c>
    </row>
    <row r="4" spans="1:21" x14ac:dyDescent="0.2">
      <c r="A4" s="59" t="s">
        <v>42</v>
      </c>
      <c r="B4" s="4"/>
      <c r="C4" s="4"/>
      <c r="D4" s="4"/>
      <c r="E4" s="4"/>
      <c r="F4" s="4"/>
      <c r="G4" s="4"/>
      <c r="H4" s="59" t="s">
        <v>42</v>
      </c>
    </row>
    <row r="5" spans="1:21" x14ac:dyDescent="0.2">
      <c r="A5" s="1" t="s">
        <v>39</v>
      </c>
      <c r="B5" s="4"/>
      <c r="C5" s="4"/>
      <c r="D5" s="4"/>
      <c r="E5" s="4"/>
      <c r="F5" s="4"/>
      <c r="G5" s="4"/>
      <c r="H5" s="60" t="s">
        <v>40</v>
      </c>
    </row>
    <row r="6" spans="1:21" x14ac:dyDescent="0.2">
      <c r="A6" s="4"/>
      <c r="B6" s="4"/>
      <c r="C6" s="4"/>
      <c r="D6" s="4"/>
      <c r="E6" s="4"/>
      <c r="F6" s="4"/>
      <c r="G6" s="4"/>
      <c r="H6" s="4"/>
    </row>
    <row r="7" spans="1:21" s="7" customFormat="1" ht="12" x14ac:dyDescent="0.2">
      <c r="A7" s="5"/>
      <c r="B7" s="6"/>
      <c r="C7" s="6"/>
      <c r="D7" s="6"/>
    </row>
    <row r="8" spans="1:21" s="7" customFormat="1" ht="12" x14ac:dyDescent="0.2">
      <c r="A8" s="58" t="s">
        <v>43</v>
      </c>
      <c r="B8" s="6"/>
      <c r="C8" s="6"/>
      <c r="D8" s="6"/>
    </row>
    <row r="9" spans="1:21" s="7" customFormat="1" ht="12" x14ac:dyDescent="0.2">
      <c r="A9" s="5"/>
      <c r="B9" s="6"/>
      <c r="C9" s="6"/>
      <c r="D9" s="6"/>
    </row>
    <row r="10" spans="1:21" s="7" customFormat="1" ht="12" x14ac:dyDescent="0.2">
      <c r="A10" s="58" t="s">
        <v>44</v>
      </c>
      <c r="B10" s="6"/>
      <c r="C10" s="6"/>
      <c r="D10" s="6"/>
    </row>
    <row r="11" spans="1:21" s="7" customFormat="1" ht="15" x14ac:dyDescent="0.25">
      <c r="A11" s="115" t="s">
        <v>45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</row>
    <row r="12" spans="1:21" s="7" customFormat="1" ht="12" x14ac:dyDescent="0.2">
      <c r="A12" s="116" t="s">
        <v>32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</row>
    <row r="13" spans="1:21" s="7" customFormat="1" ht="12" x14ac:dyDescent="0.2">
      <c r="A13" s="116" t="s">
        <v>46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</row>
    <row r="14" spans="1:21" s="7" customFormat="1" ht="12" x14ac:dyDescent="0.2">
      <c r="A14" s="117" t="s">
        <v>47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</row>
    <row r="15" spans="1:21" s="7" customFormat="1" ht="12" x14ac:dyDescent="0.2"/>
    <row r="16" spans="1:21" s="7" customFormat="1" ht="12" x14ac:dyDescent="0.2">
      <c r="G16" s="118" t="s">
        <v>17</v>
      </c>
      <c r="H16" s="119"/>
      <c r="I16" s="120"/>
      <c r="J16" s="118" t="s">
        <v>18</v>
      </c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20"/>
    </row>
    <row r="17" spans="1:26" s="7" customFormat="1" x14ac:dyDescent="0.2">
      <c r="D17" s="5" t="s">
        <v>2</v>
      </c>
      <c r="G17" s="113">
        <f>42755/1000</f>
        <v>42.755000000000003</v>
      </c>
      <c r="H17" s="114"/>
      <c r="I17" s="11" t="s">
        <v>3</v>
      </c>
      <c r="J17" s="109">
        <f>138953/1000</f>
        <v>138.953</v>
      </c>
      <c r="K17" s="110"/>
      <c r="L17" s="12"/>
      <c r="M17" s="12"/>
      <c r="N17" s="12"/>
      <c r="O17" s="12"/>
      <c r="P17" s="12"/>
      <c r="Q17" s="12"/>
      <c r="R17" s="12"/>
      <c r="S17" s="12"/>
      <c r="T17" s="12"/>
      <c r="U17" s="11" t="s">
        <v>3</v>
      </c>
    </row>
    <row r="18" spans="1:26" s="7" customFormat="1" x14ac:dyDescent="0.2">
      <c r="D18" s="13" t="s">
        <v>33</v>
      </c>
      <c r="F18" s="14"/>
      <c r="G18" s="113">
        <f>0/1000</f>
        <v>0</v>
      </c>
      <c r="H18" s="114"/>
      <c r="I18" s="11" t="s">
        <v>3</v>
      </c>
      <c r="J18" s="109">
        <f>0/1000</f>
        <v>0</v>
      </c>
      <c r="K18" s="110"/>
      <c r="L18" s="12"/>
      <c r="M18" s="12"/>
      <c r="N18" s="12"/>
      <c r="O18" s="12"/>
      <c r="P18" s="12"/>
      <c r="Q18" s="12"/>
      <c r="R18" s="12"/>
      <c r="S18" s="12"/>
      <c r="T18" s="12"/>
      <c r="U18" s="11" t="s">
        <v>3</v>
      </c>
    </row>
    <row r="19" spans="1:26" s="7" customFormat="1" x14ac:dyDescent="0.2">
      <c r="D19" s="13" t="s">
        <v>34</v>
      </c>
      <c r="F19" s="14"/>
      <c r="G19" s="113">
        <f>0/1000</f>
        <v>0</v>
      </c>
      <c r="H19" s="114"/>
      <c r="I19" s="11" t="s">
        <v>3</v>
      </c>
      <c r="J19" s="109">
        <f>0/1000</f>
        <v>0</v>
      </c>
      <c r="K19" s="110"/>
      <c r="L19" s="12"/>
      <c r="M19" s="12"/>
      <c r="N19" s="12"/>
      <c r="O19" s="12"/>
      <c r="P19" s="12"/>
      <c r="Q19" s="12"/>
      <c r="R19" s="12"/>
      <c r="S19" s="12"/>
      <c r="T19" s="12"/>
      <c r="U19" s="11" t="s">
        <v>3</v>
      </c>
    </row>
    <row r="20" spans="1:26" s="7" customFormat="1" x14ac:dyDescent="0.2">
      <c r="D20" s="5" t="s">
        <v>4</v>
      </c>
      <c r="G20" s="113">
        <f>(V20+V21)/1000</f>
        <v>6.8499199999999996E-2</v>
      </c>
      <c r="H20" s="114"/>
      <c r="I20" s="11" t="s">
        <v>5</v>
      </c>
      <c r="J20" s="109">
        <f>(W20+W21)/1000</f>
        <v>6.8499199999999996E-2</v>
      </c>
      <c r="K20" s="110"/>
      <c r="L20" s="12"/>
      <c r="M20" s="12"/>
      <c r="N20" s="12"/>
      <c r="O20" s="12"/>
      <c r="P20" s="12"/>
      <c r="Q20" s="12"/>
      <c r="R20" s="12"/>
      <c r="S20" s="12"/>
      <c r="T20" s="12"/>
      <c r="U20" s="11" t="s">
        <v>5</v>
      </c>
      <c r="V20" s="15">
        <v>67.985500000000002</v>
      </c>
      <c r="W20" s="16">
        <v>67.985500000000002</v>
      </c>
      <c r="X20" s="55">
        <v>747</v>
      </c>
      <c r="Y20" s="55">
        <v>746</v>
      </c>
      <c r="Z20" s="55">
        <v>418</v>
      </c>
    </row>
    <row r="21" spans="1:26" s="7" customFormat="1" x14ac:dyDescent="0.2">
      <c r="D21" s="5" t="s">
        <v>6</v>
      </c>
      <c r="G21" s="113">
        <f>747/1000</f>
        <v>0.747</v>
      </c>
      <c r="H21" s="114"/>
      <c r="I21" s="11" t="s">
        <v>3</v>
      </c>
      <c r="J21" s="109">
        <f>9756/1000</f>
        <v>9.7560000000000002</v>
      </c>
      <c r="K21" s="110"/>
      <c r="L21" s="12"/>
      <c r="M21" s="12"/>
      <c r="N21" s="12"/>
      <c r="O21" s="12"/>
      <c r="P21" s="12"/>
      <c r="Q21" s="12"/>
      <c r="R21" s="12"/>
      <c r="S21" s="12"/>
      <c r="T21" s="12"/>
      <c r="U21" s="11" t="s">
        <v>3</v>
      </c>
      <c r="V21" s="15">
        <v>0.51370000000000005</v>
      </c>
      <c r="W21" s="16">
        <v>0.51370000000000005</v>
      </c>
      <c r="X21" s="56">
        <v>9756</v>
      </c>
      <c r="Y21" s="56">
        <v>8282</v>
      </c>
      <c r="Z21" s="56">
        <v>4356</v>
      </c>
    </row>
    <row r="22" spans="1:26" s="7" customFormat="1" ht="12" x14ac:dyDescent="0.2">
      <c r="F22" s="6"/>
      <c r="G22" s="17"/>
      <c r="H22" s="17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8"/>
    </row>
    <row r="23" spans="1:26" s="7" customFormat="1" ht="12" x14ac:dyDescent="0.2">
      <c r="B23" s="6"/>
      <c r="C23" s="6"/>
      <c r="D23" s="6"/>
      <c r="F23" s="14"/>
      <c r="G23" s="20"/>
      <c r="H23" s="20"/>
      <c r="I23" s="21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1"/>
    </row>
    <row r="24" spans="1:26" s="7" customFormat="1" ht="12" x14ac:dyDescent="0.2">
      <c r="A24" s="62" t="s">
        <v>344</v>
      </c>
    </row>
    <row r="25" spans="1:26" s="7" customFormat="1" thickBot="1" x14ac:dyDescent="0.25">
      <c r="A25" s="23"/>
    </row>
    <row r="26" spans="1:26" s="25" customFormat="1" ht="27" customHeight="1" thickBot="1" x14ac:dyDescent="0.25">
      <c r="A26" s="121" t="s">
        <v>7</v>
      </c>
      <c r="B26" s="121" t="s">
        <v>8</v>
      </c>
      <c r="C26" s="121" t="s">
        <v>9</v>
      </c>
      <c r="D26" s="112" t="s">
        <v>10</v>
      </c>
      <c r="E26" s="112"/>
      <c r="F26" s="112"/>
      <c r="G26" s="112" t="s">
        <v>11</v>
      </c>
      <c r="H26" s="112"/>
      <c r="I26" s="112"/>
      <c r="J26" s="112" t="s">
        <v>12</v>
      </c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1:26" s="25" customFormat="1" ht="22.5" customHeight="1" thickBot="1" x14ac:dyDescent="0.25">
      <c r="A27" s="121"/>
      <c r="B27" s="121"/>
      <c r="C27" s="121"/>
      <c r="D27" s="111" t="s">
        <v>1</v>
      </c>
      <c r="E27" s="24" t="s">
        <v>13</v>
      </c>
      <c r="F27" s="24" t="s">
        <v>14</v>
      </c>
      <c r="G27" s="111" t="s">
        <v>1</v>
      </c>
      <c r="H27" s="24" t="s">
        <v>13</v>
      </c>
      <c r="I27" s="24" t="s">
        <v>14</v>
      </c>
      <c r="J27" s="111" t="s">
        <v>1</v>
      </c>
      <c r="K27" s="24" t="s">
        <v>13</v>
      </c>
      <c r="L27" s="24"/>
      <c r="M27" s="24"/>
      <c r="N27" s="24"/>
      <c r="O27" s="24"/>
      <c r="P27" s="24"/>
      <c r="Q27" s="24"/>
      <c r="R27" s="24"/>
      <c r="S27" s="24"/>
      <c r="T27" s="24"/>
      <c r="U27" s="24" t="s">
        <v>14</v>
      </c>
    </row>
    <row r="28" spans="1:26" s="25" customFormat="1" ht="22.5" customHeight="1" thickBot="1" x14ac:dyDescent="0.25">
      <c r="A28" s="121"/>
      <c r="B28" s="121"/>
      <c r="C28" s="121"/>
      <c r="D28" s="111"/>
      <c r="E28" s="24" t="s">
        <v>15</v>
      </c>
      <c r="F28" s="24" t="s">
        <v>16</v>
      </c>
      <c r="G28" s="111"/>
      <c r="H28" s="24" t="s">
        <v>15</v>
      </c>
      <c r="I28" s="24" t="s">
        <v>16</v>
      </c>
      <c r="J28" s="111"/>
      <c r="K28" s="24" t="s">
        <v>15</v>
      </c>
      <c r="L28" s="24"/>
      <c r="M28" s="24"/>
      <c r="N28" s="24"/>
      <c r="O28" s="24"/>
      <c r="P28" s="24"/>
      <c r="Q28" s="24"/>
      <c r="R28" s="24"/>
      <c r="S28" s="24"/>
      <c r="T28" s="24"/>
      <c r="U28" s="24" t="s">
        <v>16</v>
      </c>
    </row>
    <row r="29" spans="1:26" s="6" customFormat="1" x14ac:dyDescent="0.2">
      <c r="A29" s="64">
        <v>1</v>
      </c>
      <c r="B29" s="64">
        <v>2</v>
      </c>
      <c r="C29" s="64">
        <v>3</v>
      </c>
      <c r="D29" s="65">
        <v>4</v>
      </c>
      <c r="E29" s="64">
        <v>5</v>
      </c>
      <c r="F29" s="64">
        <v>6</v>
      </c>
      <c r="G29" s="65">
        <v>7</v>
      </c>
      <c r="H29" s="64">
        <v>8</v>
      </c>
      <c r="I29" s="64">
        <v>9</v>
      </c>
      <c r="J29" s="65">
        <v>10</v>
      </c>
      <c r="K29" s="64">
        <v>11</v>
      </c>
      <c r="L29" s="64"/>
      <c r="M29" s="64"/>
      <c r="N29" s="64"/>
      <c r="O29" s="64"/>
      <c r="P29" s="64"/>
      <c r="Q29" s="64"/>
      <c r="R29" s="64"/>
      <c r="S29" s="64"/>
      <c r="T29" s="64"/>
      <c r="U29" s="64">
        <v>12</v>
      </c>
    </row>
    <row r="30" spans="1:26" s="31" customFormat="1" ht="21" customHeight="1" x14ac:dyDescent="0.2">
      <c r="A30" s="122" t="s">
        <v>50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</row>
    <row r="31" spans="1:26" s="31" customFormat="1" ht="48" x14ac:dyDescent="0.2">
      <c r="A31" s="66">
        <v>1</v>
      </c>
      <c r="B31" s="67" t="s">
        <v>51</v>
      </c>
      <c r="C31" s="68">
        <v>0.26200000000000001</v>
      </c>
      <c r="D31" s="69">
        <v>498.93</v>
      </c>
      <c r="E31" s="70">
        <v>467.56</v>
      </c>
      <c r="F31" s="69" t="s">
        <v>52</v>
      </c>
      <c r="G31" s="69">
        <v>131</v>
      </c>
      <c r="H31" s="69">
        <v>123</v>
      </c>
      <c r="I31" s="69" t="s">
        <v>53</v>
      </c>
      <c r="J31" s="69">
        <v>1640</v>
      </c>
      <c r="K31" s="70">
        <v>1600</v>
      </c>
      <c r="L31" s="70"/>
      <c r="M31" s="70"/>
      <c r="N31" s="70"/>
      <c r="O31" s="70"/>
      <c r="P31" s="70"/>
      <c r="Q31" s="70"/>
      <c r="R31" s="70"/>
      <c r="S31" s="70"/>
      <c r="T31" s="70"/>
      <c r="U31" s="70" t="s">
        <v>54</v>
      </c>
    </row>
    <row r="32" spans="1:26" s="31" customFormat="1" ht="12" x14ac:dyDescent="0.2">
      <c r="A32" s="71"/>
      <c r="B32" s="72" t="s">
        <v>55</v>
      </c>
      <c r="C32" s="73" t="s">
        <v>56</v>
      </c>
      <c r="D32" s="74"/>
      <c r="E32" s="75"/>
      <c r="F32" s="74"/>
      <c r="G32" s="74">
        <v>104</v>
      </c>
      <c r="H32" s="74"/>
      <c r="I32" s="74"/>
      <c r="J32" s="74">
        <v>1151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63"/>
    </row>
    <row r="33" spans="1:22" s="31" customFormat="1" ht="12" x14ac:dyDescent="0.2">
      <c r="A33" s="71"/>
      <c r="B33" s="72" t="s">
        <v>57</v>
      </c>
      <c r="C33" s="73" t="s">
        <v>58</v>
      </c>
      <c r="D33" s="74"/>
      <c r="E33" s="75"/>
      <c r="F33" s="74"/>
      <c r="G33" s="74">
        <v>79</v>
      </c>
      <c r="H33" s="74"/>
      <c r="I33" s="74"/>
      <c r="J33" s="74">
        <v>819</v>
      </c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63"/>
    </row>
    <row r="34" spans="1:22" s="31" customFormat="1" ht="12" x14ac:dyDescent="0.2">
      <c r="A34" s="71"/>
      <c r="B34" s="72" t="s">
        <v>59</v>
      </c>
      <c r="C34" s="73" t="s">
        <v>60</v>
      </c>
      <c r="D34" s="74"/>
      <c r="E34" s="75"/>
      <c r="F34" s="74"/>
      <c r="G34" s="74">
        <v>314</v>
      </c>
      <c r="H34" s="74"/>
      <c r="I34" s="74"/>
      <c r="J34" s="74">
        <v>3610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63"/>
    </row>
    <row r="35" spans="1:22" s="31" customFormat="1" ht="192" x14ac:dyDescent="0.2">
      <c r="A35" s="66">
        <v>2</v>
      </c>
      <c r="B35" s="67" t="s">
        <v>61</v>
      </c>
      <c r="C35" s="68" t="s">
        <v>62</v>
      </c>
      <c r="D35" s="69">
        <v>11852.83</v>
      </c>
      <c r="E35" s="70" t="s">
        <v>63</v>
      </c>
      <c r="F35" s="69" t="s">
        <v>64</v>
      </c>
      <c r="G35" s="69">
        <v>2765</v>
      </c>
      <c r="H35" s="69" t="s">
        <v>65</v>
      </c>
      <c r="I35" s="69" t="s">
        <v>66</v>
      </c>
      <c r="J35" s="69">
        <v>15946</v>
      </c>
      <c r="K35" s="70" t="s">
        <v>67</v>
      </c>
      <c r="L35" s="70"/>
      <c r="M35" s="70"/>
      <c r="N35" s="70"/>
      <c r="O35" s="70"/>
      <c r="P35" s="70"/>
      <c r="Q35" s="70"/>
      <c r="R35" s="70"/>
      <c r="S35" s="70"/>
      <c r="T35" s="70"/>
      <c r="U35" s="70" t="s">
        <v>68</v>
      </c>
    </row>
    <row r="36" spans="1:22" s="31" customFormat="1" ht="24" x14ac:dyDescent="0.2">
      <c r="A36" s="71"/>
      <c r="B36" s="72" t="s">
        <v>69</v>
      </c>
      <c r="C36" s="73" t="s">
        <v>70</v>
      </c>
      <c r="D36" s="74"/>
      <c r="E36" s="75"/>
      <c r="F36" s="74"/>
      <c r="G36" s="74">
        <v>462</v>
      </c>
      <c r="H36" s="74"/>
      <c r="I36" s="74"/>
      <c r="J36" s="74">
        <v>5131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63"/>
    </row>
    <row r="37" spans="1:22" s="31" customFormat="1" ht="24" x14ac:dyDescent="0.2">
      <c r="A37" s="71"/>
      <c r="B37" s="72" t="s">
        <v>71</v>
      </c>
      <c r="C37" s="73" t="s">
        <v>72</v>
      </c>
      <c r="D37" s="74"/>
      <c r="E37" s="75"/>
      <c r="F37" s="74"/>
      <c r="G37" s="74">
        <v>233</v>
      </c>
      <c r="H37" s="74"/>
      <c r="I37" s="74"/>
      <c r="J37" s="74">
        <v>2435</v>
      </c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63"/>
    </row>
    <row r="38" spans="1:22" s="31" customFormat="1" ht="12" x14ac:dyDescent="0.2">
      <c r="A38" s="71"/>
      <c r="B38" s="72" t="s">
        <v>59</v>
      </c>
      <c r="C38" s="73" t="s">
        <v>60</v>
      </c>
      <c r="D38" s="74"/>
      <c r="E38" s="75"/>
      <c r="F38" s="74"/>
      <c r="G38" s="74">
        <v>3460</v>
      </c>
      <c r="H38" s="74"/>
      <c r="I38" s="74"/>
      <c r="J38" s="74">
        <v>23512</v>
      </c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63"/>
    </row>
    <row r="39" spans="1:22" s="31" customFormat="1" ht="180" x14ac:dyDescent="0.2">
      <c r="A39" s="66">
        <v>3</v>
      </c>
      <c r="B39" s="67" t="s">
        <v>73</v>
      </c>
      <c r="C39" s="68">
        <v>23.33</v>
      </c>
      <c r="D39" s="69">
        <v>1229.92</v>
      </c>
      <c r="E39" s="70" t="s">
        <v>74</v>
      </c>
      <c r="F39" s="69"/>
      <c r="G39" s="69">
        <v>28694</v>
      </c>
      <c r="H39" s="69" t="s">
        <v>75</v>
      </c>
      <c r="I39" s="69"/>
      <c r="J39" s="69">
        <v>65776</v>
      </c>
      <c r="K39" s="70" t="s">
        <v>76</v>
      </c>
      <c r="L39" s="70"/>
      <c r="M39" s="70"/>
      <c r="N39" s="70"/>
      <c r="O39" s="70"/>
      <c r="P39" s="70"/>
      <c r="Q39" s="70"/>
      <c r="R39" s="70"/>
      <c r="S39" s="70"/>
      <c r="T39" s="70"/>
      <c r="U39" s="70"/>
    </row>
    <row r="40" spans="1:22" s="31" customFormat="1" ht="192" x14ac:dyDescent="0.2">
      <c r="A40" s="66">
        <v>4</v>
      </c>
      <c r="B40" s="67" t="s">
        <v>77</v>
      </c>
      <c r="C40" s="68" t="s">
        <v>78</v>
      </c>
      <c r="D40" s="69">
        <v>15819.47</v>
      </c>
      <c r="E40" s="70" t="s">
        <v>79</v>
      </c>
      <c r="F40" s="69" t="s">
        <v>80</v>
      </c>
      <c r="G40" s="69">
        <v>445</v>
      </c>
      <c r="H40" s="69" t="s">
        <v>81</v>
      </c>
      <c r="I40" s="69" t="s">
        <v>82</v>
      </c>
      <c r="J40" s="69">
        <v>2540</v>
      </c>
      <c r="K40" s="70" t="s">
        <v>83</v>
      </c>
      <c r="L40" s="70"/>
      <c r="M40" s="70"/>
      <c r="N40" s="70"/>
      <c r="O40" s="70"/>
      <c r="P40" s="70"/>
      <c r="Q40" s="70"/>
      <c r="R40" s="70"/>
      <c r="S40" s="70"/>
      <c r="T40" s="70"/>
      <c r="U40" s="70" t="s">
        <v>84</v>
      </c>
    </row>
    <row r="41" spans="1:22" s="31" customFormat="1" ht="24" x14ac:dyDescent="0.2">
      <c r="A41" s="71"/>
      <c r="B41" s="72" t="s">
        <v>85</v>
      </c>
      <c r="C41" s="73" t="s">
        <v>70</v>
      </c>
      <c r="D41" s="74"/>
      <c r="E41" s="75"/>
      <c r="F41" s="74"/>
      <c r="G41" s="74">
        <v>72</v>
      </c>
      <c r="H41" s="74"/>
      <c r="I41" s="74"/>
      <c r="J41" s="74">
        <v>802</v>
      </c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63"/>
    </row>
    <row r="42" spans="1:22" s="31" customFormat="1" ht="24" x14ac:dyDescent="0.2">
      <c r="A42" s="71"/>
      <c r="B42" s="72" t="s">
        <v>86</v>
      </c>
      <c r="C42" s="73" t="s">
        <v>72</v>
      </c>
      <c r="D42" s="74"/>
      <c r="E42" s="75"/>
      <c r="F42" s="74"/>
      <c r="G42" s="74">
        <v>36</v>
      </c>
      <c r="H42" s="74"/>
      <c r="I42" s="74"/>
      <c r="J42" s="74">
        <v>380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63"/>
    </row>
    <row r="43" spans="1:22" s="31" customFormat="1" ht="12" x14ac:dyDescent="0.2">
      <c r="A43" s="71"/>
      <c r="B43" s="72" t="s">
        <v>59</v>
      </c>
      <c r="C43" s="73" t="s">
        <v>60</v>
      </c>
      <c r="D43" s="74"/>
      <c r="E43" s="75"/>
      <c r="F43" s="74"/>
      <c r="G43" s="74">
        <v>553</v>
      </c>
      <c r="H43" s="74"/>
      <c r="I43" s="74"/>
      <c r="J43" s="74">
        <v>3722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63"/>
    </row>
    <row r="44" spans="1:22" s="31" customFormat="1" ht="180" x14ac:dyDescent="0.2">
      <c r="A44" s="66">
        <v>5</v>
      </c>
      <c r="B44" s="67" t="s">
        <v>87</v>
      </c>
      <c r="C44" s="68">
        <v>2.81</v>
      </c>
      <c r="D44" s="69">
        <v>1220</v>
      </c>
      <c r="E44" s="70" t="s">
        <v>88</v>
      </c>
      <c r="F44" s="69"/>
      <c r="G44" s="69">
        <v>3428</v>
      </c>
      <c r="H44" s="69" t="s">
        <v>89</v>
      </c>
      <c r="I44" s="69"/>
      <c r="J44" s="69">
        <v>7859</v>
      </c>
      <c r="K44" s="70" t="s">
        <v>90</v>
      </c>
      <c r="L44" s="70"/>
      <c r="M44" s="70"/>
      <c r="N44" s="70"/>
      <c r="O44" s="70"/>
      <c r="P44" s="70"/>
      <c r="Q44" s="70"/>
      <c r="R44" s="70"/>
      <c r="S44" s="70"/>
      <c r="T44" s="70"/>
      <c r="U44" s="70"/>
    </row>
    <row r="45" spans="1:22" s="31" customFormat="1" ht="156" x14ac:dyDescent="0.2">
      <c r="A45" s="66">
        <v>6</v>
      </c>
      <c r="B45" s="67" t="s">
        <v>91</v>
      </c>
      <c r="C45" s="68">
        <v>0.154</v>
      </c>
      <c r="D45" s="69">
        <v>4326.3</v>
      </c>
      <c r="E45" s="70" t="s">
        <v>92</v>
      </c>
      <c r="F45" s="69" t="s">
        <v>93</v>
      </c>
      <c r="G45" s="69">
        <v>666</v>
      </c>
      <c r="H45" s="69" t="s">
        <v>94</v>
      </c>
      <c r="I45" s="69">
        <v>3</v>
      </c>
      <c r="J45" s="69">
        <v>3099</v>
      </c>
      <c r="K45" s="70" t="s">
        <v>95</v>
      </c>
      <c r="L45" s="70"/>
      <c r="M45" s="70"/>
      <c r="N45" s="70"/>
      <c r="O45" s="70"/>
      <c r="P45" s="70"/>
      <c r="Q45" s="70"/>
      <c r="R45" s="70"/>
      <c r="S45" s="70"/>
      <c r="T45" s="70"/>
      <c r="U45" s="70" t="s">
        <v>96</v>
      </c>
    </row>
    <row r="46" spans="1:22" s="31" customFormat="1" ht="24" x14ac:dyDescent="0.2">
      <c r="A46" s="71"/>
      <c r="B46" s="72" t="s">
        <v>97</v>
      </c>
      <c r="C46" s="73" t="s">
        <v>70</v>
      </c>
      <c r="D46" s="74"/>
      <c r="E46" s="75"/>
      <c r="F46" s="74"/>
      <c r="G46" s="74">
        <v>42</v>
      </c>
      <c r="H46" s="74"/>
      <c r="I46" s="74"/>
      <c r="J46" s="74">
        <v>479</v>
      </c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63"/>
    </row>
    <row r="47" spans="1:22" s="31" customFormat="1" ht="24" x14ac:dyDescent="0.2">
      <c r="A47" s="71"/>
      <c r="B47" s="72" t="s">
        <v>98</v>
      </c>
      <c r="C47" s="73" t="s">
        <v>72</v>
      </c>
      <c r="D47" s="74"/>
      <c r="E47" s="75"/>
      <c r="F47" s="74"/>
      <c r="G47" s="74">
        <v>21</v>
      </c>
      <c r="H47" s="74"/>
      <c r="I47" s="74"/>
      <c r="J47" s="74">
        <v>227</v>
      </c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63"/>
    </row>
    <row r="48" spans="1:22" s="31" customFormat="1" ht="12" x14ac:dyDescent="0.2">
      <c r="A48" s="71"/>
      <c r="B48" s="72" t="s">
        <v>59</v>
      </c>
      <c r="C48" s="73" t="s">
        <v>60</v>
      </c>
      <c r="D48" s="74"/>
      <c r="E48" s="75"/>
      <c r="F48" s="74"/>
      <c r="G48" s="74">
        <v>729</v>
      </c>
      <c r="H48" s="74"/>
      <c r="I48" s="74"/>
      <c r="J48" s="74">
        <v>3805</v>
      </c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63"/>
    </row>
    <row r="49" spans="1:22" s="31" customFormat="1" ht="144" x14ac:dyDescent="0.2">
      <c r="A49" s="66">
        <v>7</v>
      </c>
      <c r="B49" s="67" t="s">
        <v>99</v>
      </c>
      <c r="C49" s="68">
        <v>15.4</v>
      </c>
      <c r="D49" s="69">
        <v>288</v>
      </c>
      <c r="E49" s="70" t="s">
        <v>100</v>
      </c>
      <c r="F49" s="69"/>
      <c r="G49" s="69">
        <v>4435</v>
      </c>
      <c r="H49" s="69" t="s">
        <v>101</v>
      </c>
      <c r="I49" s="69"/>
      <c r="J49" s="69">
        <v>4119</v>
      </c>
      <c r="K49" s="70" t="s">
        <v>102</v>
      </c>
      <c r="L49" s="70"/>
      <c r="M49" s="70"/>
      <c r="N49" s="70"/>
      <c r="O49" s="70"/>
      <c r="P49" s="70"/>
      <c r="Q49" s="70"/>
      <c r="R49" s="70"/>
      <c r="S49" s="70"/>
      <c r="T49" s="70"/>
      <c r="U49" s="70"/>
    </row>
    <row r="50" spans="1:22" s="31" customFormat="1" ht="108" x14ac:dyDescent="0.2">
      <c r="A50" s="66">
        <v>8</v>
      </c>
      <c r="B50" s="67" t="s">
        <v>103</v>
      </c>
      <c r="C50" s="68" t="s">
        <v>104</v>
      </c>
      <c r="D50" s="69">
        <v>485.56</v>
      </c>
      <c r="E50" s="70">
        <v>383.26</v>
      </c>
      <c r="F50" s="69" t="s">
        <v>105</v>
      </c>
      <c r="G50" s="69">
        <v>16</v>
      </c>
      <c r="H50" s="69">
        <v>13</v>
      </c>
      <c r="I50" s="69">
        <v>3</v>
      </c>
      <c r="J50" s="69">
        <v>178</v>
      </c>
      <c r="K50" s="70">
        <v>160</v>
      </c>
      <c r="L50" s="70"/>
      <c r="M50" s="70"/>
      <c r="N50" s="70"/>
      <c r="O50" s="70"/>
      <c r="P50" s="70"/>
      <c r="Q50" s="70"/>
      <c r="R50" s="70"/>
      <c r="S50" s="70"/>
      <c r="T50" s="70"/>
      <c r="U50" s="70" t="s">
        <v>106</v>
      </c>
    </row>
    <row r="51" spans="1:22" s="31" customFormat="1" ht="24" x14ac:dyDescent="0.2">
      <c r="A51" s="71"/>
      <c r="B51" s="72" t="s">
        <v>107</v>
      </c>
      <c r="C51" s="73" t="s">
        <v>108</v>
      </c>
      <c r="D51" s="74"/>
      <c r="E51" s="75"/>
      <c r="F51" s="74"/>
      <c r="G51" s="74">
        <v>11</v>
      </c>
      <c r="H51" s="74"/>
      <c r="I51" s="74"/>
      <c r="J51" s="74">
        <v>111</v>
      </c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63"/>
    </row>
    <row r="52" spans="1:22" s="31" customFormat="1" ht="24" x14ac:dyDescent="0.2">
      <c r="A52" s="71"/>
      <c r="B52" s="72" t="s">
        <v>109</v>
      </c>
      <c r="C52" s="73" t="s">
        <v>110</v>
      </c>
      <c r="D52" s="74"/>
      <c r="E52" s="75"/>
      <c r="F52" s="74"/>
      <c r="G52" s="74">
        <v>9</v>
      </c>
      <c r="H52" s="74"/>
      <c r="I52" s="74"/>
      <c r="J52" s="74">
        <v>93</v>
      </c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63"/>
    </row>
    <row r="53" spans="1:22" s="31" customFormat="1" ht="12" x14ac:dyDescent="0.2">
      <c r="A53" s="71"/>
      <c r="B53" s="72" t="s">
        <v>59</v>
      </c>
      <c r="C53" s="73" t="s">
        <v>60</v>
      </c>
      <c r="D53" s="74"/>
      <c r="E53" s="75"/>
      <c r="F53" s="74"/>
      <c r="G53" s="74">
        <v>36</v>
      </c>
      <c r="H53" s="74"/>
      <c r="I53" s="74"/>
      <c r="J53" s="74">
        <v>382</v>
      </c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63"/>
    </row>
    <row r="54" spans="1:22" s="31" customFormat="1" ht="144" x14ac:dyDescent="0.2">
      <c r="A54" s="66">
        <v>9</v>
      </c>
      <c r="B54" s="67" t="s">
        <v>111</v>
      </c>
      <c r="C54" s="68">
        <v>2.1</v>
      </c>
      <c r="D54" s="69">
        <v>11.16</v>
      </c>
      <c r="E54" s="70">
        <v>11.16</v>
      </c>
      <c r="F54" s="69"/>
      <c r="G54" s="69">
        <v>23</v>
      </c>
      <c r="H54" s="69">
        <v>23</v>
      </c>
      <c r="I54" s="69"/>
      <c r="J54" s="69">
        <v>306</v>
      </c>
      <c r="K54" s="70">
        <v>306</v>
      </c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2" s="31" customFormat="1" ht="24" x14ac:dyDescent="0.2">
      <c r="A55" s="71"/>
      <c r="B55" s="72" t="s">
        <v>112</v>
      </c>
      <c r="C55" s="73" t="s">
        <v>108</v>
      </c>
      <c r="D55" s="74"/>
      <c r="E55" s="75"/>
      <c r="F55" s="74"/>
      <c r="G55" s="74">
        <v>19</v>
      </c>
      <c r="H55" s="74"/>
      <c r="I55" s="74"/>
      <c r="J55" s="74">
        <v>211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63"/>
    </row>
    <row r="56" spans="1:22" s="31" customFormat="1" ht="24" x14ac:dyDescent="0.2">
      <c r="A56" s="71"/>
      <c r="B56" s="72" t="s">
        <v>113</v>
      </c>
      <c r="C56" s="73" t="s">
        <v>114</v>
      </c>
      <c r="D56" s="74"/>
      <c r="E56" s="75"/>
      <c r="F56" s="74"/>
      <c r="G56" s="74">
        <v>14</v>
      </c>
      <c r="H56" s="74"/>
      <c r="I56" s="74"/>
      <c r="J56" s="74">
        <v>146</v>
      </c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63"/>
    </row>
    <row r="57" spans="1:22" s="31" customFormat="1" ht="12" x14ac:dyDescent="0.2">
      <c r="A57" s="71"/>
      <c r="B57" s="72" t="s">
        <v>59</v>
      </c>
      <c r="C57" s="73" t="s">
        <v>60</v>
      </c>
      <c r="D57" s="74"/>
      <c r="E57" s="75"/>
      <c r="F57" s="74"/>
      <c r="G57" s="74">
        <v>56</v>
      </c>
      <c r="H57" s="74"/>
      <c r="I57" s="74"/>
      <c r="J57" s="74">
        <v>663</v>
      </c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63"/>
    </row>
    <row r="58" spans="1:22" s="31" customFormat="1" ht="156" x14ac:dyDescent="0.2">
      <c r="A58" s="66">
        <v>10</v>
      </c>
      <c r="B58" s="67" t="s">
        <v>115</v>
      </c>
      <c r="C58" s="68" t="s">
        <v>116</v>
      </c>
      <c r="D58" s="69">
        <v>345.24</v>
      </c>
      <c r="E58" s="70" t="s">
        <v>117</v>
      </c>
      <c r="F58" s="69" t="s">
        <v>118</v>
      </c>
      <c r="G58" s="69">
        <v>7</v>
      </c>
      <c r="H58" s="69" t="s">
        <v>119</v>
      </c>
      <c r="I58" s="69"/>
      <c r="J58" s="69">
        <v>42</v>
      </c>
      <c r="K58" s="70" t="s">
        <v>120</v>
      </c>
      <c r="L58" s="70"/>
      <c r="M58" s="70"/>
      <c r="N58" s="70"/>
      <c r="O58" s="70"/>
      <c r="P58" s="70"/>
      <c r="Q58" s="70"/>
      <c r="R58" s="70"/>
      <c r="S58" s="70"/>
      <c r="T58" s="70"/>
      <c r="U58" s="70">
        <v>1</v>
      </c>
    </row>
    <row r="59" spans="1:22" s="31" customFormat="1" ht="24" x14ac:dyDescent="0.2">
      <c r="A59" s="71"/>
      <c r="B59" s="72" t="s">
        <v>121</v>
      </c>
      <c r="C59" s="73" t="s">
        <v>108</v>
      </c>
      <c r="D59" s="74"/>
      <c r="E59" s="75"/>
      <c r="F59" s="74"/>
      <c r="G59" s="74">
        <v>2</v>
      </c>
      <c r="H59" s="74"/>
      <c r="I59" s="74"/>
      <c r="J59" s="74">
        <v>16</v>
      </c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63"/>
    </row>
    <row r="60" spans="1:22" s="31" customFormat="1" ht="24" x14ac:dyDescent="0.2">
      <c r="A60" s="71"/>
      <c r="B60" s="72" t="s">
        <v>122</v>
      </c>
      <c r="C60" s="73" t="s">
        <v>114</v>
      </c>
      <c r="D60" s="74"/>
      <c r="E60" s="75"/>
      <c r="F60" s="74"/>
      <c r="G60" s="74">
        <v>1</v>
      </c>
      <c r="H60" s="74"/>
      <c r="I60" s="74"/>
      <c r="J60" s="74">
        <v>11</v>
      </c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63"/>
    </row>
    <row r="61" spans="1:22" s="31" customFormat="1" ht="12" x14ac:dyDescent="0.2">
      <c r="A61" s="71"/>
      <c r="B61" s="72" t="s">
        <v>59</v>
      </c>
      <c r="C61" s="73" t="s">
        <v>60</v>
      </c>
      <c r="D61" s="74"/>
      <c r="E61" s="75"/>
      <c r="F61" s="74"/>
      <c r="G61" s="74">
        <v>10</v>
      </c>
      <c r="H61" s="74"/>
      <c r="I61" s="74"/>
      <c r="J61" s="74">
        <v>69</v>
      </c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63"/>
    </row>
    <row r="62" spans="1:22" s="31" customFormat="1" ht="180" x14ac:dyDescent="0.2">
      <c r="A62" s="66">
        <v>11</v>
      </c>
      <c r="B62" s="67" t="s">
        <v>123</v>
      </c>
      <c r="C62" s="68" t="s">
        <v>116</v>
      </c>
      <c r="D62" s="69">
        <v>1423.4</v>
      </c>
      <c r="E62" s="70" t="s">
        <v>124</v>
      </c>
      <c r="F62" s="69" t="s">
        <v>125</v>
      </c>
      <c r="G62" s="69">
        <v>30</v>
      </c>
      <c r="H62" s="69" t="s">
        <v>126</v>
      </c>
      <c r="I62" s="69"/>
      <c r="J62" s="69">
        <v>292</v>
      </c>
      <c r="K62" s="70" t="s">
        <v>127</v>
      </c>
      <c r="L62" s="70"/>
      <c r="M62" s="70"/>
      <c r="N62" s="70"/>
      <c r="O62" s="70"/>
      <c r="P62" s="70"/>
      <c r="Q62" s="70"/>
      <c r="R62" s="70"/>
      <c r="S62" s="70"/>
      <c r="T62" s="70"/>
      <c r="U62" s="70">
        <v>1</v>
      </c>
    </row>
    <row r="63" spans="1:22" s="31" customFormat="1" ht="24" x14ac:dyDescent="0.2">
      <c r="A63" s="71"/>
      <c r="B63" s="72" t="s">
        <v>128</v>
      </c>
      <c r="C63" s="73" t="s">
        <v>129</v>
      </c>
      <c r="D63" s="74"/>
      <c r="E63" s="75"/>
      <c r="F63" s="74"/>
      <c r="G63" s="74">
        <v>18</v>
      </c>
      <c r="H63" s="74"/>
      <c r="I63" s="74"/>
      <c r="J63" s="74">
        <v>202</v>
      </c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63"/>
    </row>
    <row r="64" spans="1:22" s="31" customFormat="1" ht="24" x14ac:dyDescent="0.2">
      <c r="A64" s="71"/>
      <c r="B64" s="72" t="s">
        <v>130</v>
      </c>
      <c r="C64" s="73" t="s">
        <v>131</v>
      </c>
      <c r="D64" s="74"/>
      <c r="E64" s="75"/>
      <c r="F64" s="74"/>
      <c r="G64" s="74">
        <v>9</v>
      </c>
      <c r="H64" s="74"/>
      <c r="I64" s="74"/>
      <c r="J64" s="74">
        <v>94</v>
      </c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63"/>
    </row>
    <row r="65" spans="1:22" s="31" customFormat="1" ht="12" x14ac:dyDescent="0.2">
      <c r="A65" s="71"/>
      <c r="B65" s="72" t="s">
        <v>59</v>
      </c>
      <c r="C65" s="73" t="s">
        <v>60</v>
      </c>
      <c r="D65" s="74"/>
      <c r="E65" s="75"/>
      <c r="F65" s="74"/>
      <c r="G65" s="74">
        <v>57</v>
      </c>
      <c r="H65" s="74"/>
      <c r="I65" s="74"/>
      <c r="J65" s="74">
        <v>588</v>
      </c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63"/>
    </row>
    <row r="66" spans="1:22" s="31" customFormat="1" ht="156" x14ac:dyDescent="0.2">
      <c r="A66" s="66">
        <v>12</v>
      </c>
      <c r="B66" s="67" t="s">
        <v>132</v>
      </c>
      <c r="C66" s="68" t="s">
        <v>133</v>
      </c>
      <c r="D66" s="69">
        <v>929.28</v>
      </c>
      <c r="E66" s="70" t="s">
        <v>134</v>
      </c>
      <c r="F66" s="69" t="s">
        <v>135</v>
      </c>
      <c r="G66" s="69">
        <v>29</v>
      </c>
      <c r="H66" s="69" t="s">
        <v>136</v>
      </c>
      <c r="I66" s="69">
        <v>6</v>
      </c>
      <c r="J66" s="69">
        <v>312</v>
      </c>
      <c r="K66" s="70" t="s">
        <v>137</v>
      </c>
      <c r="L66" s="70"/>
      <c r="M66" s="70"/>
      <c r="N66" s="70"/>
      <c r="O66" s="70"/>
      <c r="P66" s="70"/>
      <c r="Q66" s="70"/>
      <c r="R66" s="70"/>
      <c r="S66" s="70"/>
      <c r="T66" s="70"/>
      <c r="U66" s="70" t="s">
        <v>138</v>
      </c>
    </row>
    <row r="67" spans="1:22" s="31" customFormat="1" ht="24" x14ac:dyDescent="0.2">
      <c r="A67" s="71"/>
      <c r="B67" s="72" t="s">
        <v>139</v>
      </c>
      <c r="C67" s="73" t="s">
        <v>108</v>
      </c>
      <c r="D67" s="74"/>
      <c r="E67" s="75"/>
      <c r="F67" s="74"/>
      <c r="G67" s="74">
        <v>16</v>
      </c>
      <c r="H67" s="74"/>
      <c r="I67" s="74"/>
      <c r="J67" s="74">
        <v>179</v>
      </c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63"/>
    </row>
    <row r="68" spans="1:22" s="31" customFormat="1" ht="24" x14ac:dyDescent="0.2">
      <c r="A68" s="71"/>
      <c r="B68" s="72" t="s">
        <v>140</v>
      </c>
      <c r="C68" s="73" t="s">
        <v>110</v>
      </c>
      <c r="D68" s="74"/>
      <c r="E68" s="75"/>
      <c r="F68" s="74"/>
      <c r="G68" s="74">
        <v>14</v>
      </c>
      <c r="H68" s="74"/>
      <c r="I68" s="74"/>
      <c r="J68" s="74">
        <v>150</v>
      </c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63"/>
    </row>
    <row r="69" spans="1:22" s="31" customFormat="1" ht="12" x14ac:dyDescent="0.2">
      <c r="A69" s="76"/>
      <c r="B69" s="77" t="s">
        <v>59</v>
      </c>
      <c r="C69" s="78" t="s">
        <v>60</v>
      </c>
      <c r="D69" s="79"/>
      <c r="E69" s="80"/>
      <c r="F69" s="79"/>
      <c r="G69" s="79">
        <v>59</v>
      </c>
      <c r="H69" s="79"/>
      <c r="I69" s="79"/>
      <c r="J69" s="79">
        <v>641</v>
      </c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63"/>
    </row>
    <row r="70" spans="1:22" s="31" customFormat="1" ht="36" x14ac:dyDescent="0.2">
      <c r="A70" s="124" t="s">
        <v>141</v>
      </c>
      <c r="B70" s="125"/>
      <c r="C70" s="125"/>
      <c r="D70" s="125"/>
      <c r="E70" s="125"/>
      <c r="F70" s="125"/>
      <c r="G70" s="69">
        <v>40669</v>
      </c>
      <c r="H70" s="69" t="s">
        <v>142</v>
      </c>
      <c r="I70" s="69" t="s">
        <v>143</v>
      </c>
      <c r="J70" s="69">
        <v>102109</v>
      </c>
      <c r="K70" s="70" t="s">
        <v>144</v>
      </c>
      <c r="L70" s="70"/>
      <c r="M70" s="70"/>
      <c r="N70" s="70"/>
      <c r="O70" s="70"/>
      <c r="P70" s="70"/>
      <c r="Q70" s="70"/>
      <c r="R70" s="70"/>
      <c r="S70" s="70"/>
      <c r="T70" s="70"/>
      <c r="U70" s="70" t="s">
        <v>145</v>
      </c>
    </row>
    <row r="71" spans="1:22" s="31" customFormat="1" x14ac:dyDescent="0.2">
      <c r="A71" s="124" t="s">
        <v>146</v>
      </c>
      <c r="B71" s="125"/>
      <c r="C71" s="125"/>
      <c r="D71" s="125"/>
      <c r="E71" s="125"/>
      <c r="F71" s="125"/>
      <c r="G71" s="69"/>
      <c r="H71" s="69"/>
      <c r="I71" s="69"/>
      <c r="J71" s="69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</row>
    <row r="72" spans="1:22" s="31" customFormat="1" x14ac:dyDescent="0.2">
      <c r="A72" s="124" t="s">
        <v>147</v>
      </c>
      <c r="B72" s="125"/>
      <c r="C72" s="125"/>
      <c r="D72" s="125"/>
      <c r="E72" s="125"/>
      <c r="F72" s="125"/>
      <c r="G72" s="69">
        <v>747</v>
      </c>
      <c r="H72" s="69"/>
      <c r="I72" s="69"/>
      <c r="J72" s="69">
        <v>9756</v>
      </c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</row>
    <row r="73" spans="1:22" s="31" customFormat="1" x14ac:dyDescent="0.2">
      <c r="A73" s="124" t="s">
        <v>148</v>
      </c>
      <c r="B73" s="125"/>
      <c r="C73" s="125"/>
      <c r="D73" s="125"/>
      <c r="E73" s="125"/>
      <c r="F73" s="125"/>
      <c r="G73" s="69">
        <v>39754</v>
      </c>
      <c r="H73" s="69"/>
      <c r="I73" s="69"/>
      <c r="J73" s="69">
        <v>91472</v>
      </c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</row>
    <row r="74" spans="1:22" s="31" customFormat="1" x14ac:dyDescent="0.2">
      <c r="A74" s="124" t="s">
        <v>149</v>
      </c>
      <c r="B74" s="125"/>
      <c r="C74" s="125"/>
      <c r="D74" s="125"/>
      <c r="E74" s="125"/>
      <c r="F74" s="125"/>
      <c r="G74" s="69">
        <v>176</v>
      </c>
      <c r="H74" s="69"/>
      <c r="I74" s="69"/>
      <c r="J74" s="69">
        <v>991</v>
      </c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</row>
    <row r="75" spans="1:22" s="31" customFormat="1" x14ac:dyDescent="0.2">
      <c r="A75" s="126" t="s">
        <v>150</v>
      </c>
      <c r="B75" s="127"/>
      <c r="C75" s="127"/>
      <c r="D75" s="127"/>
      <c r="E75" s="127"/>
      <c r="F75" s="127"/>
      <c r="G75" s="81">
        <v>746</v>
      </c>
      <c r="H75" s="81"/>
      <c r="I75" s="81"/>
      <c r="J75" s="81">
        <v>8282</v>
      </c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  <row r="76" spans="1:22" s="31" customFormat="1" x14ac:dyDescent="0.2">
      <c r="A76" s="126" t="s">
        <v>151</v>
      </c>
      <c r="B76" s="127"/>
      <c r="C76" s="127"/>
      <c r="D76" s="127"/>
      <c r="E76" s="127"/>
      <c r="F76" s="127"/>
      <c r="G76" s="81">
        <v>418</v>
      </c>
      <c r="H76" s="81"/>
      <c r="I76" s="81"/>
      <c r="J76" s="81">
        <v>4356</v>
      </c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</row>
    <row r="77" spans="1:22" s="31" customFormat="1" x14ac:dyDescent="0.2">
      <c r="A77" s="126" t="s">
        <v>152</v>
      </c>
      <c r="B77" s="127"/>
      <c r="C77" s="127"/>
      <c r="D77" s="127"/>
      <c r="E77" s="127"/>
      <c r="F77" s="127"/>
      <c r="G77" s="81"/>
      <c r="H77" s="81"/>
      <c r="I77" s="81"/>
      <c r="J77" s="81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</row>
    <row r="78" spans="1:22" s="31" customFormat="1" x14ac:dyDescent="0.2">
      <c r="A78" s="124" t="s">
        <v>153</v>
      </c>
      <c r="B78" s="125"/>
      <c r="C78" s="125"/>
      <c r="D78" s="125"/>
      <c r="E78" s="125"/>
      <c r="F78" s="125"/>
      <c r="G78" s="69">
        <v>314</v>
      </c>
      <c r="H78" s="69"/>
      <c r="I78" s="69"/>
      <c r="J78" s="69">
        <v>3610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</row>
    <row r="79" spans="1:22" s="31" customFormat="1" x14ac:dyDescent="0.2">
      <c r="A79" s="124" t="s">
        <v>154</v>
      </c>
      <c r="B79" s="125"/>
      <c r="C79" s="125"/>
      <c r="D79" s="125"/>
      <c r="E79" s="125"/>
      <c r="F79" s="125"/>
      <c r="G79" s="69">
        <v>41301</v>
      </c>
      <c r="H79" s="69"/>
      <c r="I79" s="69"/>
      <c r="J79" s="69">
        <v>108794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</row>
    <row r="80" spans="1:22" s="31" customFormat="1" x14ac:dyDescent="0.2">
      <c r="A80" s="124" t="s">
        <v>155</v>
      </c>
      <c r="B80" s="125"/>
      <c r="C80" s="125"/>
      <c r="D80" s="125"/>
      <c r="E80" s="125"/>
      <c r="F80" s="125"/>
      <c r="G80" s="69">
        <v>96</v>
      </c>
      <c r="H80" s="69"/>
      <c r="I80" s="69"/>
      <c r="J80" s="69">
        <v>1023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</row>
    <row r="81" spans="1:22" s="31" customFormat="1" x14ac:dyDescent="0.2">
      <c r="A81" s="124" t="s">
        <v>156</v>
      </c>
      <c r="B81" s="125"/>
      <c r="C81" s="125"/>
      <c r="D81" s="125"/>
      <c r="E81" s="125"/>
      <c r="F81" s="125"/>
      <c r="G81" s="69">
        <v>65</v>
      </c>
      <c r="H81" s="69"/>
      <c r="I81" s="69"/>
      <c r="J81" s="69">
        <v>732</v>
      </c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</row>
    <row r="82" spans="1:22" s="31" customFormat="1" x14ac:dyDescent="0.2">
      <c r="A82" s="124" t="s">
        <v>157</v>
      </c>
      <c r="B82" s="125"/>
      <c r="C82" s="125"/>
      <c r="D82" s="125"/>
      <c r="E82" s="125"/>
      <c r="F82" s="125"/>
      <c r="G82" s="69">
        <v>57</v>
      </c>
      <c r="H82" s="69"/>
      <c r="I82" s="69"/>
      <c r="J82" s="69">
        <v>588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</row>
    <row r="83" spans="1:22" s="31" customFormat="1" x14ac:dyDescent="0.2">
      <c r="A83" s="124" t="s">
        <v>158</v>
      </c>
      <c r="B83" s="125"/>
      <c r="C83" s="125"/>
      <c r="D83" s="125"/>
      <c r="E83" s="125"/>
      <c r="F83" s="125"/>
      <c r="G83" s="69">
        <v>41833</v>
      </c>
      <c r="H83" s="69"/>
      <c r="I83" s="69"/>
      <c r="J83" s="69">
        <v>114747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</row>
    <row r="84" spans="1:22" s="31" customFormat="1" x14ac:dyDescent="0.2">
      <c r="A84" s="128" t="s">
        <v>159</v>
      </c>
      <c r="B84" s="129"/>
      <c r="C84" s="129"/>
      <c r="D84" s="129"/>
      <c r="E84" s="129"/>
      <c r="F84" s="129"/>
      <c r="G84" s="83">
        <v>41833</v>
      </c>
      <c r="H84" s="83"/>
      <c r="I84" s="83"/>
      <c r="J84" s="83">
        <v>114747</v>
      </c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</row>
    <row r="85" spans="1:22" s="31" customFormat="1" ht="21" customHeight="1" x14ac:dyDescent="0.2">
      <c r="A85" s="122" t="s">
        <v>160</v>
      </c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</row>
    <row r="86" spans="1:22" s="31" customFormat="1" ht="72" x14ac:dyDescent="0.2">
      <c r="A86" s="66">
        <v>14</v>
      </c>
      <c r="B86" s="67" t="s">
        <v>161</v>
      </c>
      <c r="C86" s="68">
        <v>0.9</v>
      </c>
      <c r="D86" s="69">
        <v>4.12</v>
      </c>
      <c r="E86" s="70"/>
      <c r="F86" s="69">
        <v>4.12</v>
      </c>
      <c r="G86" s="69">
        <v>4</v>
      </c>
      <c r="H86" s="69"/>
      <c r="I86" s="69">
        <v>4</v>
      </c>
      <c r="J86" s="69">
        <v>27</v>
      </c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>
        <v>27</v>
      </c>
    </row>
    <row r="87" spans="1:22" s="31" customFormat="1" ht="12" x14ac:dyDescent="0.2">
      <c r="A87" s="71"/>
      <c r="B87" s="72" t="s">
        <v>59</v>
      </c>
      <c r="C87" s="73" t="s">
        <v>60</v>
      </c>
      <c r="D87" s="74"/>
      <c r="E87" s="75"/>
      <c r="F87" s="74"/>
      <c r="G87" s="74">
        <v>4</v>
      </c>
      <c r="H87" s="74"/>
      <c r="I87" s="74"/>
      <c r="J87" s="74">
        <v>27</v>
      </c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63"/>
    </row>
    <row r="88" spans="1:22" s="31" customFormat="1" ht="72" x14ac:dyDescent="0.2">
      <c r="A88" s="66">
        <v>15</v>
      </c>
      <c r="B88" s="67" t="s">
        <v>162</v>
      </c>
      <c r="C88" s="68">
        <v>0.9</v>
      </c>
      <c r="D88" s="69">
        <v>24.01</v>
      </c>
      <c r="E88" s="70"/>
      <c r="F88" s="69">
        <v>24.01</v>
      </c>
      <c r="G88" s="69">
        <v>22</v>
      </c>
      <c r="H88" s="69"/>
      <c r="I88" s="69">
        <v>22</v>
      </c>
      <c r="J88" s="69">
        <v>102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>
        <v>102</v>
      </c>
    </row>
    <row r="89" spans="1:22" s="31" customFormat="1" ht="12" x14ac:dyDescent="0.2">
      <c r="A89" s="76"/>
      <c r="B89" s="77" t="s">
        <v>59</v>
      </c>
      <c r="C89" s="78" t="s">
        <v>60</v>
      </c>
      <c r="D89" s="79"/>
      <c r="E89" s="80"/>
      <c r="F89" s="79"/>
      <c r="G89" s="79">
        <v>22</v>
      </c>
      <c r="H89" s="79"/>
      <c r="I89" s="79"/>
      <c r="J89" s="79">
        <v>102</v>
      </c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63"/>
    </row>
    <row r="90" spans="1:22" s="31" customFormat="1" x14ac:dyDescent="0.2">
      <c r="A90" s="124" t="s">
        <v>141</v>
      </c>
      <c r="B90" s="125"/>
      <c r="C90" s="125"/>
      <c r="D90" s="125"/>
      <c r="E90" s="125"/>
      <c r="F90" s="125"/>
      <c r="G90" s="69">
        <v>26</v>
      </c>
      <c r="H90" s="69"/>
      <c r="I90" s="69">
        <v>26</v>
      </c>
      <c r="J90" s="69">
        <v>129</v>
      </c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>
        <v>129</v>
      </c>
    </row>
    <row r="91" spans="1:22" s="31" customFormat="1" x14ac:dyDescent="0.2">
      <c r="A91" s="124" t="s">
        <v>146</v>
      </c>
      <c r="B91" s="125"/>
      <c r="C91" s="125"/>
      <c r="D91" s="125"/>
      <c r="E91" s="125"/>
      <c r="F91" s="125"/>
      <c r="G91" s="69"/>
      <c r="H91" s="69"/>
      <c r="I91" s="69"/>
      <c r="J91" s="69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</row>
    <row r="92" spans="1:22" s="31" customFormat="1" x14ac:dyDescent="0.2">
      <c r="A92" s="124" t="s">
        <v>149</v>
      </c>
      <c r="B92" s="125"/>
      <c r="C92" s="125"/>
      <c r="D92" s="125"/>
      <c r="E92" s="125"/>
      <c r="F92" s="125"/>
      <c r="G92" s="69">
        <v>26</v>
      </c>
      <c r="H92" s="69"/>
      <c r="I92" s="69"/>
      <c r="J92" s="69">
        <v>129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</row>
    <row r="93" spans="1:22" s="31" customFormat="1" x14ac:dyDescent="0.2">
      <c r="A93" s="126" t="s">
        <v>163</v>
      </c>
      <c r="B93" s="127"/>
      <c r="C93" s="127"/>
      <c r="D93" s="127"/>
      <c r="E93" s="127"/>
      <c r="F93" s="127"/>
      <c r="G93" s="81"/>
      <c r="H93" s="81"/>
      <c r="I93" s="81"/>
      <c r="J93" s="81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</row>
    <row r="94" spans="1:22" s="31" customFormat="1" x14ac:dyDescent="0.2">
      <c r="A94" s="124" t="s">
        <v>164</v>
      </c>
      <c r="B94" s="125"/>
      <c r="C94" s="125"/>
      <c r="D94" s="125"/>
      <c r="E94" s="125"/>
      <c r="F94" s="125"/>
      <c r="G94" s="69">
        <v>4</v>
      </c>
      <c r="H94" s="69"/>
      <c r="I94" s="69"/>
      <c r="J94" s="69">
        <v>27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</row>
    <row r="95" spans="1:22" s="31" customFormat="1" x14ac:dyDescent="0.2">
      <c r="A95" s="124" t="s">
        <v>165</v>
      </c>
      <c r="B95" s="125"/>
      <c r="C95" s="125"/>
      <c r="D95" s="125"/>
      <c r="E95" s="125"/>
      <c r="F95" s="125"/>
      <c r="G95" s="69">
        <v>22</v>
      </c>
      <c r="H95" s="69"/>
      <c r="I95" s="69"/>
      <c r="J95" s="69">
        <v>102</v>
      </c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</row>
    <row r="96" spans="1:22" s="31" customFormat="1" x14ac:dyDescent="0.2">
      <c r="A96" s="124" t="s">
        <v>158</v>
      </c>
      <c r="B96" s="125"/>
      <c r="C96" s="125"/>
      <c r="D96" s="125"/>
      <c r="E96" s="125"/>
      <c r="F96" s="125"/>
      <c r="G96" s="69">
        <v>26</v>
      </c>
      <c r="H96" s="69"/>
      <c r="I96" s="69"/>
      <c r="J96" s="69">
        <v>129</v>
      </c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</row>
    <row r="97" spans="1:21" s="31" customFormat="1" x14ac:dyDescent="0.2">
      <c r="A97" s="128" t="s">
        <v>166</v>
      </c>
      <c r="B97" s="129"/>
      <c r="C97" s="129"/>
      <c r="D97" s="129"/>
      <c r="E97" s="129"/>
      <c r="F97" s="129"/>
      <c r="G97" s="83">
        <v>26</v>
      </c>
      <c r="H97" s="83"/>
      <c r="I97" s="83"/>
      <c r="J97" s="83">
        <v>129</v>
      </c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</row>
    <row r="98" spans="1:21" s="31" customFormat="1" ht="36" x14ac:dyDescent="0.2">
      <c r="A98" s="124" t="s">
        <v>167</v>
      </c>
      <c r="B98" s="125"/>
      <c r="C98" s="125"/>
      <c r="D98" s="125"/>
      <c r="E98" s="125"/>
      <c r="F98" s="125"/>
      <c r="G98" s="69">
        <v>40695</v>
      </c>
      <c r="H98" s="69" t="s">
        <v>142</v>
      </c>
      <c r="I98" s="69" t="s">
        <v>168</v>
      </c>
      <c r="J98" s="69">
        <v>102238</v>
      </c>
      <c r="K98" s="70" t="s">
        <v>144</v>
      </c>
      <c r="L98" s="70"/>
      <c r="M98" s="70"/>
      <c r="N98" s="70"/>
      <c r="O98" s="70"/>
      <c r="P98" s="70"/>
      <c r="Q98" s="70"/>
      <c r="R98" s="70"/>
      <c r="S98" s="70"/>
      <c r="T98" s="70"/>
      <c r="U98" s="70" t="s">
        <v>169</v>
      </c>
    </row>
    <row r="99" spans="1:21" s="31" customFormat="1" x14ac:dyDescent="0.2">
      <c r="A99" s="124" t="s">
        <v>146</v>
      </c>
      <c r="B99" s="125"/>
      <c r="C99" s="125"/>
      <c r="D99" s="125"/>
      <c r="E99" s="125"/>
      <c r="F99" s="125"/>
      <c r="G99" s="69"/>
      <c r="H99" s="69"/>
      <c r="I99" s="69"/>
      <c r="J99" s="69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</row>
    <row r="100" spans="1:21" s="31" customFormat="1" x14ac:dyDescent="0.2">
      <c r="A100" s="124" t="s">
        <v>147</v>
      </c>
      <c r="B100" s="125"/>
      <c r="C100" s="125"/>
      <c r="D100" s="125"/>
      <c r="E100" s="125"/>
      <c r="F100" s="125"/>
      <c r="G100" s="69">
        <v>747</v>
      </c>
      <c r="H100" s="69"/>
      <c r="I100" s="69"/>
      <c r="J100" s="69">
        <v>9756</v>
      </c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</row>
    <row r="101" spans="1:21" s="31" customFormat="1" x14ac:dyDescent="0.2">
      <c r="A101" s="124" t="s">
        <v>148</v>
      </c>
      <c r="B101" s="125"/>
      <c r="C101" s="125"/>
      <c r="D101" s="125"/>
      <c r="E101" s="125"/>
      <c r="F101" s="125"/>
      <c r="G101" s="69">
        <v>39754</v>
      </c>
      <c r="H101" s="69"/>
      <c r="I101" s="69"/>
      <c r="J101" s="69">
        <v>91472</v>
      </c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</row>
    <row r="102" spans="1:21" s="31" customFormat="1" x14ac:dyDescent="0.2">
      <c r="A102" s="124" t="s">
        <v>149</v>
      </c>
      <c r="B102" s="125"/>
      <c r="C102" s="125"/>
      <c r="D102" s="125"/>
      <c r="E102" s="125"/>
      <c r="F102" s="125"/>
      <c r="G102" s="69">
        <v>202</v>
      </c>
      <c r="H102" s="69"/>
      <c r="I102" s="69"/>
      <c r="J102" s="69">
        <v>1120</v>
      </c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</row>
    <row r="103" spans="1:21" s="31" customFormat="1" x14ac:dyDescent="0.2">
      <c r="A103" s="126" t="s">
        <v>150</v>
      </c>
      <c r="B103" s="127"/>
      <c r="C103" s="127"/>
      <c r="D103" s="127"/>
      <c r="E103" s="127"/>
      <c r="F103" s="127"/>
      <c r="G103" s="81">
        <v>746</v>
      </c>
      <c r="H103" s="81"/>
      <c r="I103" s="81"/>
      <c r="J103" s="81">
        <v>8282</v>
      </c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</row>
    <row r="104" spans="1:21" s="31" customFormat="1" x14ac:dyDescent="0.2">
      <c r="A104" s="126" t="s">
        <v>151</v>
      </c>
      <c r="B104" s="127"/>
      <c r="C104" s="127"/>
      <c r="D104" s="127"/>
      <c r="E104" s="127"/>
      <c r="F104" s="127"/>
      <c r="G104" s="81">
        <v>418</v>
      </c>
      <c r="H104" s="81"/>
      <c r="I104" s="81"/>
      <c r="J104" s="81">
        <v>4356</v>
      </c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</row>
    <row r="105" spans="1:21" s="31" customFormat="1" x14ac:dyDescent="0.2">
      <c r="A105" s="126" t="s">
        <v>170</v>
      </c>
      <c r="B105" s="127"/>
      <c r="C105" s="127"/>
      <c r="D105" s="127"/>
      <c r="E105" s="127"/>
      <c r="F105" s="127"/>
      <c r="G105" s="81"/>
      <c r="H105" s="81"/>
      <c r="I105" s="81"/>
      <c r="J105" s="81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</row>
    <row r="106" spans="1:21" s="31" customFormat="1" x14ac:dyDescent="0.2">
      <c r="A106" s="124" t="s">
        <v>153</v>
      </c>
      <c r="B106" s="125"/>
      <c r="C106" s="125"/>
      <c r="D106" s="125"/>
      <c r="E106" s="125"/>
      <c r="F106" s="125"/>
      <c r="G106" s="69">
        <v>314</v>
      </c>
      <c r="H106" s="69"/>
      <c r="I106" s="69"/>
      <c r="J106" s="69">
        <v>3610</v>
      </c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</row>
    <row r="107" spans="1:21" s="31" customFormat="1" x14ac:dyDescent="0.2">
      <c r="A107" s="124" t="s">
        <v>154</v>
      </c>
      <c r="B107" s="125"/>
      <c r="C107" s="125"/>
      <c r="D107" s="125"/>
      <c r="E107" s="125"/>
      <c r="F107" s="125"/>
      <c r="G107" s="69">
        <v>41301</v>
      </c>
      <c r="H107" s="69"/>
      <c r="I107" s="69"/>
      <c r="J107" s="69">
        <v>108794</v>
      </c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</row>
    <row r="108" spans="1:21" s="31" customFormat="1" x14ac:dyDescent="0.2">
      <c r="A108" s="124" t="s">
        <v>155</v>
      </c>
      <c r="B108" s="125"/>
      <c r="C108" s="125"/>
      <c r="D108" s="125"/>
      <c r="E108" s="125"/>
      <c r="F108" s="125"/>
      <c r="G108" s="69">
        <v>96</v>
      </c>
      <c r="H108" s="69"/>
      <c r="I108" s="69"/>
      <c r="J108" s="69">
        <v>1023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</row>
    <row r="109" spans="1:21" s="31" customFormat="1" x14ac:dyDescent="0.2">
      <c r="A109" s="124" t="s">
        <v>156</v>
      </c>
      <c r="B109" s="125"/>
      <c r="C109" s="125"/>
      <c r="D109" s="125"/>
      <c r="E109" s="125"/>
      <c r="F109" s="125"/>
      <c r="G109" s="69">
        <v>65</v>
      </c>
      <c r="H109" s="69"/>
      <c r="I109" s="69"/>
      <c r="J109" s="69">
        <v>732</v>
      </c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</row>
    <row r="110" spans="1:21" s="31" customFormat="1" x14ac:dyDescent="0.2">
      <c r="A110" s="124" t="s">
        <v>157</v>
      </c>
      <c r="B110" s="125"/>
      <c r="C110" s="125"/>
      <c r="D110" s="125"/>
      <c r="E110" s="125"/>
      <c r="F110" s="125"/>
      <c r="G110" s="69">
        <v>57</v>
      </c>
      <c r="H110" s="69"/>
      <c r="I110" s="69"/>
      <c r="J110" s="69">
        <v>588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</row>
    <row r="111" spans="1:21" s="31" customFormat="1" x14ac:dyDescent="0.2">
      <c r="A111" s="124" t="s">
        <v>164</v>
      </c>
      <c r="B111" s="125"/>
      <c r="C111" s="125"/>
      <c r="D111" s="125"/>
      <c r="E111" s="125"/>
      <c r="F111" s="125"/>
      <c r="G111" s="69">
        <v>4</v>
      </c>
      <c r="H111" s="69"/>
      <c r="I111" s="69"/>
      <c r="J111" s="69">
        <v>27</v>
      </c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</row>
    <row r="112" spans="1:21" s="31" customFormat="1" x14ac:dyDescent="0.2">
      <c r="A112" s="124" t="s">
        <v>165</v>
      </c>
      <c r="B112" s="125"/>
      <c r="C112" s="125"/>
      <c r="D112" s="125"/>
      <c r="E112" s="125"/>
      <c r="F112" s="125"/>
      <c r="G112" s="69">
        <v>22</v>
      </c>
      <c r="H112" s="69"/>
      <c r="I112" s="69"/>
      <c r="J112" s="69">
        <v>102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</row>
    <row r="113" spans="1:25" s="31" customFormat="1" x14ac:dyDescent="0.2">
      <c r="A113" s="130" t="s">
        <v>345</v>
      </c>
      <c r="B113" s="131"/>
      <c r="C113" s="131"/>
      <c r="D113" s="131"/>
      <c r="E113" s="131"/>
      <c r="F113" s="131"/>
      <c r="G113" s="108">
        <v>41859</v>
      </c>
      <c r="H113" s="108"/>
      <c r="I113" s="108"/>
      <c r="J113" s="108">
        <v>114876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</row>
    <row r="114" spans="1:25" s="31" customFormat="1" ht="12" x14ac:dyDescent="0.2">
      <c r="A114" s="132" t="s">
        <v>346</v>
      </c>
      <c r="B114" s="133"/>
      <c r="C114" s="133"/>
      <c r="D114" s="133"/>
      <c r="E114" s="133"/>
      <c r="F114" s="134"/>
      <c r="G114" s="69"/>
      <c r="H114" s="69"/>
      <c r="I114" s="69"/>
      <c r="J114" s="69">
        <v>115794</v>
      </c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</row>
    <row r="115" spans="1:25" s="31" customFormat="1" ht="12" x14ac:dyDescent="0.2">
      <c r="A115" s="132" t="s">
        <v>347</v>
      </c>
      <c r="B115" s="133"/>
      <c r="C115" s="133"/>
      <c r="D115" s="133"/>
      <c r="E115" s="133"/>
      <c r="F115" s="134"/>
      <c r="G115" s="81"/>
      <c r="H115" s="81"/>
      <c r="I115" s="81"/>
      <c r="J115" s="81">
        <f>J116-J114</f>
        <v>23159</v>
      </c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</row>
    <row r="116" spans="1:25" s="31" customFormat="1" ht="12.75" customHeight="1" x14ac:dyDescent="0.2">
      <c r="A116" s="132" t="s">
        <v>348</v>
      </c>
      <c r="B116" s="133"/>
      <c r="C116" s="133"/>
      <c r="D116" s="133"/>
      <c r="E116" s="133"/>
      <c r="F116" s="134"/>
      <c r="G116" s="69"/>
      <c r="H116" s="69"/>
      <c r="I116" s="69"/>
      <c r="J116" s="69">
        <v>138953</v>
      </c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</row>
    <row r="117" spans="1:25" s="31" customFormat="1" x14ac:dyDescent="0.2">
      <c r="A117" s="126"/>
      <c r="B117" s="127"/>
      <c r="C117" s="127"/>
      <c r="D117" s="127"/>
      <c r="E117" s="127"/>
      <c r="F117" s="127"/>
      <c r="G117" s="81"/>
      <c r="H117" s="81"/>
      <c r="I117" s="81"/>
      <c r="J117" s="81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</row>
    <row r="118" spans="1:25" s="31" customFormat="1" ht="12" x14ac:dyDescent="0.2">
      <c r="A118" s="26"/>
      <c r="B118" s="27"/>
      <c r="C118" s="28"/>
      <c r="D118" s="29"/>
      <c r="E118" s="30"/>
      <c r="F118" s="29"/>
      <c r="G118" s="29"/>
      <c r="H118" s="29"/>
      <c r="I118" s="29"/>
      <c r="J118" s="29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</row>
    <row r="119" spans="1:25" s="31" customFormat="1" ht="12" x14ac:dyDescent="0.2">
      <c r="A119" s="26"/>
      <c r="B119" s="27"/>
      <c r="C119" s="28"/>
      <c r="D119" s="29"/>
      <c r="E119" s="30"/>
      <c r="F119" s="29"/>
      <c r="G119" s="29"/>
      <c r="H119" s="29"/>
      <c r="I119" s="29"/>
      <c r="J119" s="29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</row>
    <row r="120" spans="1:25" s="31" customFormat="1" ht="12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</row>
    <row r="121" spans="1:25" s="31" customFormat="1" x14ac:dyDescent="0.2">
      <c r="A121" s="33"/>
      <c r="B121" s="34" t="s">
        <v>35</v>
      </c>
      <c r="C121" s="35"/>
      <c r="D121" s="33"/>
      <c r="E121" s="33"/>
      <c r="F121" s="35"/>
      <c r="G121" s="36">
        <f>IF(ISBLANK(X20),"",ROUND(Y20/X20,2)*100)</f>
        <v>100</v>
      </c>
      <c r="H121" s="4"/>
      <c r="I121" s="4"/>
      <c r="J121" s="36">
        <f>IF(ISBLANK(X21),"",ROUND(Y21/X21,2)*100)</f>
        <v>85</v>
      </c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</row>
    <row r="122" spans="1:25" s="35" customFormat="1" ht="12.75" customHeight="1" x14ac:dyDescent="0.2">
      <c r="A122" s="33"/>
      <c r="B122" s="34" t="s">
        <v>36</v>
      </c>
      <c r="D122" s="33"/>
      <c r="E122" s="33"/>
      <c r="G122" s="22">
        <f>IF(ISBLANK(X20),"",ROUND(Z20/X20,2)*100)</f>
        <v>56.000000000000007</v>
      </c>
      <c r="H122" s="6"/>
      <c r="I122" s="6"/>
      <c r="J122" s="22">
        <f>IF(ISBLANK(X21),"",ROUND(Z21/X21,2)*100)</f>
        <v>45</v>
      </c>
      <c r="X122" s="15"/>
      <c r="Y122" s="16"/>
    </row>
    <row r="123" spans="1:25" s="35" customFormat="1" ht="12.75" customHeight="1" x14ac:dyDescent="0.2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5" s="6" customFormat="1" ht="12" x14ac:dyDescent="0.2">
      <c r="A124" s="61" t="s">
        <v>48</v>
      </c>
    </row>
    <row r="125" spans="1:25" s="6" customFormat="1" ht="12" x14ac:dyDescent="0.2">
      <c r="A125" s="37"/>
    </row>
    <row r="126" spans="1:25" s="6" customFormat="1" ht="12" x14ac:dyDescent="0.2">
      <c r="A126" s="61" t="s">
        <v>49</v>
      </c>
    </row>
    <row r="127" spans="1:25" s="6" customFormat="1" ht="12" x14ac:dyDescent="0.2">
      <c r="A127" s="23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</row>
    <row r="128" spans="1:25" s="37" customForma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</sheetData>
  <mergeCells count="70">
    <mergeCell ref="A113:F113"/>
    <mergeCell ref="A114:F114"/>
    <mergeCell ref="A115:F115"/>
    <mergeCell ref="A116:F116"/>
    <mergeCell ref="A117:F117"/>
    <mergeCell ref="A108:F108"/>
    <mergeCell ref="A109:F109"/>
    <mergeCell ref="A110:F110"/>
    <mergeCell ref="A111:F111"/>
    <mergeCell ref="A112:F112"/>
    <mergeCell ref="A103:F103"/>
    <mergeCell ref="A104:F104"/>
    <mergeCell ref="A105:F105"/>
    <mergeCell ref="A106:F106"/>
    <mergeCell ref="A107:F107"/>
    <mergeCell ref="A98:F98"/>
    <mergeCell ref="A99:F99"/>
    <mergeCell ref="A100:F100"/>
    <mergeCell ref="A101:F101"/>
    <mergeCell ref="A102:F102"/>
    <mergeCell ref="A93:F93"/>
    <mergeCell ref="A94:F94"/>
    <mergeCell ref="A95:F95"/>
    <mergeCell ref="A96:F96"/>
    <mergeCell ref="A97:F97"/>
    <mergeCell ref="A84:F84"/>
    <mergeCell ref="A85:U85"/>
    <mergeCell ref="A90:F90"/>
    <mergeCell ref="A91:F91"/>
    <mergeCell ref="A92:F92"/>
    <mergeCell ref="A79:F79"/>
    <mergeCell ref="A80:F80"/>
    <mergeCell ref="A81:F81"/>
    <mergeCell ref="A82:F82"/>
    <mergeCell ref="A83:F83"/>
    <mergeCell ref="A74:F74"/>
    <mergeCell ref="A75:F75"/>
    <mergeCell ref="A76:F76"/>
    <mergeCell ref="A77:F77"/>
    <mergeCell ref="A78:F78"/>
    <mergeCell ref="A30:U30"/>
    <mergeCell ref="A70:F70"/>
    <mergeCell ref="A71:F71"/>
    <mergeCell ref="A72:F72"/>
    <mergeCell ref="A73:F73"/>
    <mergeCell ref="A26:A28"/>
    <mergeCell ref="B26:B28"/>
    <mergeCell ref="C26:C28"/>
    <mergeCell ref="D26:F26"/>
    <mergeCell ref="D27:D28"/>
    <mergeCell ref="G20:H20"/>
    <mergeCell ref="J20:K20"/>
    <mergeCell ref="J18:K18"/>
    <mergeCell ref="J19:K19"/>
    <mergeCell ref="A11:U11"/>
    <mergeCell ref="A12:U12"/>
    <mergeCell ref="A13:U13"/>
    <mergeCell ref="A14:U14"/>
    <mergeCell ref="J16:U16"/>
    <mergeCell ref="J17:K17"/>
    <mergeCell ref="G18:H18"/>
    <mergeCell ref="G19:H19"/>
    <mergeCell ref="G16:I16"/>
    <mergeCell ref="G17:H17"/>
    <mergeCell ref="J21:K21"/>
    <mergeCell ref="J27:J28"/>
    <mergeCell ref="G26:I26"/>
    <mergeCell ref="J26:U26"/>
    <mergeCell ref="G27:G28"/>
    <mergeCell ref="G21:H21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5" fitToHeight="30000" orientation="landscape" r:id="rId1"/>
  <headerFooter alignWithMargins="0">
    <oddHeader>&amp;LГРАНД-Смета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2:W94"/>
  <sheetViews>
    <sheetView showGridLines="0" zoomScale="66" zoomScaleNormal="66" workbookViewId="0">
      <selection activeCell="A19" sqref="A19"/>
    </sheetView>
  </sheetViews>
  <sheetFormatPr defaultRowHeight="12.75" x14ac:dyDescent="0.2"/>
  <cols>
    <col min="1" max="1" width="6" style="1" customWidth="1"/>
    <col min="2" max="2" width="16" style="1" customWidth="1"/>
    <col min="3" max="3" width="33.5703125" style="1" customWidth="1"/>
    <col min="4" max="6" width="11.5703125" style="1" customWidth="1"/>
    <col min="7" max="7" width="12.7109375" style="1" customWidth="1"/>
    <col min="8" max="10" width="11.5703125" style="1" customWidth="1"/>
    <col min="11" max="11" width="12.7109375" style="1" customWidth="1"/>
    <col min="12" max="12" width="12.7109375" style="1" hidden="1" customWidth="1"/>
    <col min="13" max="13" width="11.28515625" style="1" customWidth="1"/>
    <col min="14" max="14" width="15.28515625" style="1" customWidth="1"/>
    <col min="15" max="18" width="9.140625" style="1" hidden="1" customWidth="1"/>
    <col min="19" max="16384" width="9.140625" style="1"/>
  </cols>
  <sheetData>
    <row r="2" spans="1:23" s="7" customFormat="1" x14ac:dyDescent="0.2">
      <c r="A2" s="8" t="s">
        <v>43</v>
      </c>
      <c r="B2" s="6"/>
      <c r="C2" s="6"/>
      <c r="D2" s="6"/>
      <c r="L2" s="38"/>
    </row>
    <row r="3" spans="1:23" s="7" customFormat="1" x14ac:dyDescent="0.2">
      <c r="A3" s="5"/>
      <c r="B3" s="6"/>
      <c r="C3" s="6"/>
      <c r="D3" s="6"/>
      <c r="L3" s="38"/>
    </row>
    <row r="4" spans="1:23" s="7" customFormat="1" x14ac:dyDescent="0.2">
      <c r="A4" s="8" t="s">
        <v>44</v>
      </c>
      <c r="B4" s="6"/>
      <c r="C4" s="6"/>
      <c r="D4" s="6"/>
      <c r="L4" s="38"/>
    </row>
    <row r="5" spans="1:23" s="7" customFormat="1" ht="15" x14ac:dyDescent="0.25">
      <c r="A5" s="115" t="s">
        <v>174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9"/>
      <c r="P5" s="9"/>
      <c r="Q5" s="9"/>
      <c r="R5" s="9"/>
      <c r="S5" s="9"/>
      <c r="T5" s="9"/>
      <c r="U5" s="9"/>
      <c r="V5" s="9"/>
      <c r="W5" s="9"/>
    </row>
    <row r="6" spans="1:23" s="7" customFormat="1" ht="12" x14ac:dyDescent="0.2">
      <c r="A6" s="116" t="s">
        <v>31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0"/>
      <c r="P6" s="10"/>
      <c r="Q6" s="10"/>
      <c r="R6" s="10"/>
      <c r="S6" s="10"/>
      <c r="T6" s="10"/>
      <c r="U6" s="10"/>
      <c r="V6" s="10"/>
      <c r="W6" s="10"/>
    </row>
    <row r="7" spans="1:23" s="7" customFormat="1" ht="12" x14ac:dyDescent="0.2">
      <c r="A7" s="116" t="s">
        <v>46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0"/>
      <c r="P7" s="10"/>
      <c r="Q7" s="10"/>
      <c r="R7" s="10"/>
      <c r="S7" s="10"/>
      <c r="T7" s="10"/>
      <c r="U7" s="10"/>
      <c r="V7" s="10"/>
      <c r="W7" s="10"/>
    </row>
    <row r="8" spans="1:23" s="7" customFormat="1" ht="12" x14ac:dyDescent="0.2">
      <c r="A8" s="117" t="s">
        <v>47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8"/>
      <c r="P8" s="8"/>
      <c r="Q8" s="8"/>
      <c r="R8" s="8"/>
      <c r="S8" s="8"/>
      <c r="T8" s="8"/>
      <c r="U8" s="8"/>
      <c r="V8" s="8"/>
      <c r="W8" s="8"/>
    </row>
    <row r="9" spans="1:23" s="7" customFormat="1" x14ac:dyDescent="0.2">
      <c r="L9" s="38"/>
    </row>
    <row r="10" spans="1:23" s="7" customFormat="1" ht="12.75" customHeight="1" x14ac:dyDescent="0.2">
      <c r="G10" s="135" t="s">
        <v>17</v>
      </c>
      <c r="H10" s="136"/>
      <c r="I10" s="136"/>
      <c r="J10" s="135" t="s">
        <v>18</v>
      </c>
      <c r="K10" s="136"/>
      <c r="L10" s="136"/>
      <c r="M10" s="137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s="7" customFormat="1" x14ac:dyDescent="0.2">
      <c r="D11" s="5" t="s">
        <v>2</v>
      </c>
      <c r="G11" s="113">
        <f>42755/1000</f>
        <v>42.755000000000003</v>
      </c>
      <c r="H11" s="114"/>
      <c r="I11" s="40" t="s">
        <v>3</v>
      </c>
      <c r="J11" s="109">
        <f>140800.8/1000</f>
        <v>140.80079999999998</v>
      </c>
      <c r="K11" s="110"/>
      <c r="L11" s="41"/>
      <c r="M11" s="11" t="s">
        <v>3</v>
      </c>
      <c r="N11" s="42"/>
      <c r="O11" s="42"/>
      <c r="P11" s="42"/>
      <c r="Q11" s="42"/>
      <c r="R11" s="42"/>
      <c r="S11" s="42"/>
      <c r="T11" s="42"/>
      <c r="U11" s="42"/>
      <c r="V11" s="42"/>
      <c r="W11" s="43"/>
    </row>
    <row r="12" spans="1:23" s="7" customFormat="1" x14ac:dyDescent="0.2">
      <c r="D12" s="13" t="s">
        <v>33</v>
      </c>
      <c r="F12" s="14"/>
      <c r="G12" s="113">
        <f>0/1000</f>
        <v>0</v>
      </c>
      <c r="H12" s="114"/>
      <c r="I12" s="11" t="s">
        <v>3</v>
      </c>
      <c r="J12" s="109">
        <f>0/1000</f>
        <v>0</v>
      </c>
      <c r="K12" s="110"/>
      <c r="L12" s="41"/>
      <c r="M12" s="11" t="s">
        <v>3</v>
      </c>
      <c r="N12" s="42"/>
      <c r="O12" s="55"/>
      <c r="P12" s="55"/>
      <c r="Q12" s="55"/>
      <c r="R12" s="55"/>
      <c r="S12" s="42"/>
      <c r="T12" s="42"/>
    </row>
    <row r="13" spans="1:23" s="7" customFormat="1" x14ac:dyDescent="0.2">
      <c r="D13" s="13" t="s">
        <v>34</v>
      </c>
      <c r="F13" s="14"/>
      <c r="G13" s="113">
        <f>0/1000</f>
        <v>0</v>
      </c>
      <c r="H13" s="114"/>
      <c r="I13" s="11" t="s">
        <v>3</v>
      </c>
      <c r="J13" s="109">
        <f>0/1000</f>
        <v>0</v>
      </c>
      <c r="K13" s="110"/>
      <c r="L13" s="41"/>
      <c r="M13" s="11" t="s">
        <v>3</v>
      </c>
      <c r="N13" s="42"/>
      <c r="O13" s="56"/>
      <c r="P13" s="56"/>
      <c r="Q13" s="56"/>
      <c r="R13" s="56"/>
      <c r="S13" s="42"/>
      <c r="T13" s="42"/>
    </row>
    <row r="14" spans="1:23" s="7" customFormat="1" x14ac:dyDescent="0.2">
      <c r="D14" s="5" t="s">
        <v>4</v>
      </c>
      <c r="G14" s="113">
        <f>(O14+O15)/1000</f>
        <v>6.8499199999999996E-2</v>
      </c>
      <c r="H14" s="114"/>
      <c r="I14" s="40" t="s">
        <v>5</v>
      </c>
      <c r="J14" s="109">
        <f>(P14+P15)/1000</f>
        <v>6.8499199999999996E-2</v>
      </c>
      <c r="K14" s="110"/>
      <c r="L14" s="15">
        <v>739</v>
      </c>
      <c r="M14" s="11" t="s">
        <v>5</v>
      </c>
      <c r="N14" s="42"/>
      <c r="O14" s="15">
        <v>67.985500000000002</v>
      </c>
      <c r="P14" s="16">
        <v>67.985500000000002</v>
      </c>
      <c r="Q14" s="42"/>
      <c r="R14" s="42"/>
      <c r="S14" s="42"/>
      <c r="T14" s="42"/>
      <c r="U14" s="42"/>
      <c r="V14" s="42"/>
      <c r="W14" s="43"/>
    </row>
    <row r="15" spans="1:23" s="7" customFormat="1" x14ac:dyDescent="0.2">
      <c r="D15" s="5" t="s">
        <v>6</v>
      </c>
      <c r="G15" s="113">
        <f>747/1000</f>
        <v>0.747</v>
      </c>
      <c r="H15" s="114"/>
      <c r="I15" s="40" t="s">
        <v>3</v>
      </c>
      <c r="J15" s="109">
        <f>9756/1000</f>
        <v>9.7560000000000002</v>
      </c>
      <c r="K15" s="110"/>
      <c r="L15" s="16">
        <v>9646</v>
      </c>
      <c r="M15" s="11" t="s">
        <v>3</v>
      </c>
      <c r="N15" s="42"/>
      <c r="O15" s="15">
        <v>0.51370000000000005</v>
      </c>
      <c r="P15" s="16">
        <v>0.51370000000000005</v>
      </c>
      <c r="Q15" s="15">
        <v>739</v>
      </c>
      <c r="R15" s="16">
        <v>9646</v>
      </c>
      <c r="S15" s="42"/>
      <c r="T15" s="42"/>
      <c r="U15" s="42"/>
      <c r="V15" s="42"/>
      <c r="W15" s="43"/>
    </row>
    <row r="16" spans="1:23" s="7" customFormat="1" x14ac:dyDescent="0.2">
      <c r="F16" s="6"/>
      <c r="G16" s="17"/>
      <c r="H16" s="17"/>
      <c r="I16" s="18"/>
      <c r="J16" s="19"/>
      <c r="K16" s="44"/>
      <c r="L16" s="15">
        <v>8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5"/>
    </row>
    <row r="17" spans="1:23" s="7" customFormat="1" x14ac:dyDescent="0.2">
      <c r="B17" s="6"/>
      <c r="C17" s="6"/>
      <c r="D17" s="6"/>
      <c r="F17" s="14"/>
      <c r="G17" s="20"/>
      <c r="H17" s="20"/>
      <c r="I17" s="21"/>
      <c r="J17" s="22"/>
      <c r="K17" s="22"/>
      <c r="L17" s="16">
        <v>110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1"/>
    </row>
    <row r="18" spans="1:23" s="7" customFormat="1" ht="12" x14ac:dyDescent="0.2">
      <c r="A18" s="62" t="s">
        <v>344</v>
      </c>
    </row>
    <row r="19" spans="1:23" s="7" customFormat="1" ht="13.5" thickBot="1" x14ac:dyDescent="0.25">
      <c r="A19" s="23"/>
      <c r="L19" s="38"/>
    </row>
    <row r="20" spans="1:23" s="25" customFormat="1" ht="23.25" customHeight="1" thickBot="1" x14ac:dyDescent="0.25">
      <c r="A20" s="138" t="s">
        <v>7</v>
      </c>
      <c r="B20" s="138" t="s">
        <v>0</v>
      </c>
      <c r="C20" s="138" t="s">
        <v>19</v>
      </c>
      <c r="D20" s="46" t="s">
        <v>20</v>
      </c>
      <c r="E20" s="138" t="s">
        <v>21</v>
      </c>
      <c r="F20" s="142" t="s">
        <v>22</v>
      </c>
      <c r="G20" s="143"/>
      <c r="H20" s="142" t="s">
        <v>23</v>
      </c>
      <c r="I20" s="146"/>
      <c r="J20" s="146"/>
      <c r="K20" s="143"/>
      <c r="L20" s="47"/>
      <c r="M20" s="138" t="s">
        <v>24</v>
      </c>
      <c r="N20" s="138" t="s">
        <v>25</v>
      </c>
    </row>
    <row r="21" spans="1:23" s="25" customFormat="1" ht="19.5" customHeight="1" thickBot="1" x14ac:dyDescent="0.25">
      <c r="A21" s="139"/>
      <c r="B21" s="139"/>
      <c r="C21" s="139"/>
      <c r="D21" s="138" t="s">
        <v>30</v>
      </c>
      <c r="E21" s="139"/>
      <c r="F21" s="144"/>
      <c r="G21" s="145"/>
      <c r="H21" s="140" t="s">
        <v>26</v>
      </c>
      <c r="I21" s="141"/>
      <c r="J21" s="140" t="s">
        <v>27</v>
      </c>
      <c r="K21" s="141"/>
      <c r="L21" s="48"/>
      <c r="M21" s="139"/>
      <c r="N21" s="139"/>
    </row>
    <row r="22" spans="1:23" s="25" customFormat="1" ht="19.5" customHeight="1" x14ac:dyDescent="0.2">
      <c r="A22" s="139"/>
      <c r="B22" s="139"/>
      <c r="C22" s="139"/>
      <c r="D22" s="139"/>
      <c r="E22" s="139"/>
      <c r="F22" s="85" t="s">
        <v>28</v>
      </c>
      <c r="G22" s="85" t="s">
        <v>29</v>
      </c>
      <c r="H22" s="85" t="s">
        <v>28</v>
      </c>
      <c r="I22" s="85" t="s">
        <v>29</v>
      </c>
      <c r="J22" s="85" t="s">
        <v>28</v>
      </c>
      <c r="K22" s="85" t="s">
        <v>29</v>
      </c>
      <c r="L22" s="48"/>
      <c r="M22" s="139"/>
      <c r="N22" s="139"/>
    </row>
    <row r="23" spans="1:23" x14ac:dyDescent="0.2">
      <c r="A23" s="86">
        <v>1</v>
      </c>
      <c r="B23" s="86">
        <v>2</v>
      </c>
      <c r="C23" s="86">
        <v>3</v>
      </c>
      <c r="D23" s="86">
        <v>4</v>
      </c>
      <c r="E23" s="86">
        <v>5</v>
      </c>
      <c r="F23" s="86">
        <v>6</v>
      </c>
      <c r="G23" s="86">
        <v>7</v>
      </c>
      <c r="H23" s="86">
        <v>8</v>
      </c>
      <c r="I23" s="86">
        <v>9</v>
      </c>
      <c r="J23" s="86">
        <v>10</v>
      </c>
      <c r="K23" s="86">
        <v>11</v>
      </c>
      <c r="L23" s="87"/>
      <c r="M23" s="86">
        <v>12</v>
      </c>
      <c r="N23" s="86">
        <v>13</v>
      </c>
    </row>
    <row r="24" spans="1:23" s="6" customFormat="1" ht="17.850000000000001" customHeight="1" x14ac:dyDescent="0.2">
      <c r="A24" s="147" t="s">
        <v>175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</row>
    <row r="25" spans="1:23" s="6" customFormat="1" ht="17.850000000000001" customHeight="1" x14ac:dyDescent="0.2">
      <c r="A25" s="147" t="s">
        <v>176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</row>
    <row r="26" spans="1:23" s="6" customFormat="1" ht="24" x14ac:dyDescent="0.2">
      <c r="A26" s="88">
        <v>1</v>
      </c>
      <c r="B26" s="89" t="s">
        <v>177</v>
      </c>
      <c r="C26" s="67" t="s">
        <v>178</v>
      </c>
      <c r="D26" s="90" t="s">
        <v>179</v>
      </c>
      <c r="E26" s="91">
        <v>12.0808</v>
      </c>
      <c r="F26" s="69" t="s">
        <v>180</v>
      </c>
      <c r="G26" s="69">
        <v>122.5</v>
      </c>
      <c r="H26" s="92"/>
      <c r="I26" s="92"/>
      <c r="J26" s="69" t="s">
        <v>181</v>
      </c>
      <c r="K26" s="69">
        <v>1599.74</v>
      </c>
      <c r="L26" s="93"/>
      <c r="M26" s="92">
        <f t="shared" ref="M26:M32" si="0">IF(ISNUMBER(K26/G26),IF(NOT(K26/G26=0),K26/G26, " "), " ")</f>
        <v>13.059102040816327</v>
      </c>
      <c r="N26" s="90"/>
    </row>
    <row r="27" spans="1:23" s="6" customFormat="1" ht="24" x14ac:dyDescent="0.2">
      <c r="A27" s="88">
        <v>2</v>
      </c>
      <c r="B27" s="89" t="s">
        <v>182</v>
      </c>
      <c r="C27" s="67" t="s">
        <v>183</v>
      </c>
      <c r="D27" s="90" t="s">
        <v>179</v>
      </c>
      <c r="E27" s="91">
        <v>8.9038000000000004</v>
      </c>
      <c r="F27" s="69" t="s">
        <v>184</v>
      </c>
      <c r="G27" s="69">
        <v>95.97</v>
      </c>
      <c r="H27" s="92"/>
      <c r="I27" s="92"/>
      <c r="J27" s="69" t="s">
        <v>185</v>
      </c>
      <c r="K27" s="69">
        <v>1253.9100000000001</v>
      </c>
      <c r="L27" s="93"/>
      <c r="M27" s="92">
        <f t="shared" si="0"/>
        <v>13.065645514223196</v>
      </c>
      <c r="N27" s="90"/>
    </row>
    <row r="28" spans="1:23" s="6" customFormat="1" ht="24" x14ac:dyDescent="0.2">
      <c r="A28" s="88">
        <v>3</v>
      </c>
      <c r="B28" s="89" t="s">
        <v>186</v>
      </c>
      <c r="C28" s="67" t="s">
        <v>187</v>
      </c>
      <c r="D28" s="90" t="s">
        <v>179</v>
      </c>
      <c r="E28" s="91">
        <v>45.156599999999997</v>
      </c>
      <c r="F28" s="69" t="s">
        <v>188</v>
      </c>
      <c r="G28" s="69">
        <v>498.98</v>
      </c>
      <c r="H28" s="92"/>
      <c r="I28" s="92"/>
      <c r="J28" s="69" t="s">
        <v>189</v>
      </c>
      <c r="K28" s="69">
        <v>6517.45</v>
      </c>
      <c r="L28" s="93"/>
      <c r="M28" s="92">
        <f t="shared" si="0"/>
        <v>13.061545552927972</v>
      </c>
      <c r="N28" s="90"/>
    </row>
    <row r="29" spans="1:23" s="6" customFormat="1" ht="24" x14ac:dyDescent="0.2">
      <c r="A29" s="88">
        <v>4</v>
      </c>
      <c r="B29" s="89" t="s">
        <v>190</v>
      </c>
      <c r="C29" s="67" t="s">
        <v>191</v>
      </c>
      <c r="D29" s="90" t="s">
        <v>179</v>
      </c>
      <c r="E29" s="91">
        <v>1.7161</v>
      </c>
      <c r="F29" s="69" t="s">
        <v>192</v>
      </c>
      <c r="G29" s="69">
        <v>19.22</v>
      </c>
      <c r="H29" s="92"/>
      <c r="I29" s="92"/>
      <c r="J29" s="69" t="s">
        <v>193</v>
      </c>
      <c r="K29" s="69">
        <v>250.95</v>
      </c>
      <c r="L29" s="93"/>
      <c r="M29" s="92">
        <f t="shared" si="0"/>
        <v>13.056711758584807</v>
      </c>
      <c r="N29" s="90"/>
    </row>
    <row r="30" spans="1:23" s="6" customFormat="1" ht="24" x14ac:dyDescent="0.2">
      <c r="A30" s="88">
        <v>5</v>
      </c>
      <c r="B30" s="89" t="s">
        <v>194</v>
      </c>
      <c r="C30" s="67" t="s">
        <v>195</v>
      </c>
      <c r="D30" s="90" t="s">
        <v>179</v>
      </c>
      <c r="E30" s="91">
        <v>0.12820000000000001</v>
      </c>
      <c r="F30" s="69" t="s">
        <v>196</v>
      </c>
      <c r="G30" s="69">
        <v>1.73</v>
      </c>
      <c r="H30" s="92"/>
      <c r="I30" s="92"/>
      <c r="J30" s="69" t="s">
        <v>197</v>
      </c>
      <c r="K30" s="69">
        <v>22.53</v>
      </c>
      <c r="L30" s="93"/>
      <c r="M30" s="92">
        <f t="shared" si="0"/>
        <v>13.023121387283238</v>
      </c>
      <c r="N30" s="90"/>
    </row>
    <row r="31" spans="1:23" s="6" customFormat="1" ht="24" x14ac:dyDescent="0.2">
      <c r="A31" s="88">
        <v>6</v>
      </c>
      <c r="B31" s="89">
        <v>2</v>
      </c>
      <c r="C31" s="67" t="s">
        <v>198</v>
      </c>
      <c r="D31" s="90" t="s">
        <v>179</v>
      </c>
      <c r="E31" s="91">
        <v>0.51370000000000005</v>
      </c>
      <c r="F31" s="69" t="s">
        <v>199</v>
      </c>
      <c r="G31" s="69"/>
      <c r="H31" s="92"/>
      <c r="I31" s="92"/>
      <c r="J31" s="69" t="s">
        <v>199</v>
      </c>
      <c r="K31" s="69"/>
      <c r="L31" s="93"/>
      <c r="M31" s="92" t="str">
        <f t="shared" si="0"/>
        <v xml:space="preserve"> </v>
      </c>
      <c r="N31" s="90"/>
    </row>
    <row r="32" spans="1:23" s="6" customFormat="1" ht="24" x14ac:dyDescent="0.2">
      <c r="A32" s="94"/>
      <c r="B32" s="95" t="s">
        <v>60</v>
      </c>
      <c r="C32" s="96" t="s">
        <v>200</v>
      </c>
      <c r="D32" s="97" t="s">
        <v>201</v>
      </c>
      <c r="E32" s="98"/>
      <c r="F32" s="81" t="s">
        <v>199</v>
      </c>
      <c r="G32" s="81">
        <v>739</v>
      </c>
      <c r="H32" s="99"/>
      <c r="I32" s="99"/>
      <c r="J32" s="81" t="s">
        <v>199</v>
      </c>
      <c r="K32" s="81">
        <v>9646</v>
      </c>
      <c r="L32" s="100"/>
      <c r="M32" s="99">
        <f t="shared" si="0"/>
        <v>13.05277401894452</v>
      </c>
      <c r="N32" s="97"/>
    </row>
    <row r="33" spans="1:14" s="6" customFormat="1" ht="17.850000000000001" customHeight="1" x14ac:dyDescent="0.2">
      <c r="A33" s="147" t="s">
        <v>202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</row>
    <row r="34" spans="1:14" s="6" customFormat="1" ht="36" x14ac:dyDescent="0.2">
      <c r="A34" s="88">
        <v>8</v>
      </c>
      <c r="B34" s="89">
        <v>21141</v>
      </c>
      <c r="C34" s="67" t="s">
        <v>203</v>
      </c>
      <c r="D34" s="90" t="s">
        <v>204</v>
      </c>
      <c r="E34" s="91">
        <v>7.4000000000000003E-3</v>
      </c>
      <c r="F34" s="69" t="s">
        <v>205</v>
      </c>
      <c r="G34" s="69">
        <v>0.99</v>
      </c>
      <c r="H34" s="92"/>
      <c r="I34" s="92"/>
      <c r="J34" s="69" t="s">
        <v>206</v>
      </c>
      <c r="K34" s="69">
        <v>5.92</v>
      </c>
      <c r="L34" s="93"/>
      <c r="M34" s="92">
        <f t="shared" ref="M34:M47" si="1">IF(ISNUMBER(K34/G34),IF(NOT(K34/G34=0),K34/G34, " "), " ")</f>
        <v>5.9797979797979801</v>
      </c>
      <c r="N34" s="90" t="s">
        <v>207</v>
      </c>
    </row>
    <row r="35" spans="1:14" s="6" customFormat="1" ht="36" x14ac:dyDescent="0.2">
      <c r="A35" s="88">
        <v>9</v>
      </c>
      <c r="B35" s="89">
        <v>30101</v>
      </c>
      <c r="C35" s="67" t="s">
        <v>208</v>
      </c>
      <c r="D35" s="90" t="s">
        <v>204</v>
      </c>
      <c r="E35" s="91">
        <v>2.9999999999999997E-4</v>
      </c>
      <c r="F35" s="69" t="s">
        <v>209</v>
      </c>
      <c r="G35" s="69">
        <v>0.03</v>
      </c>
      <c r="H35" s="92"/>
      <c r="I35" s="92"/>
      <c r="J35" s="69" t="s">
        <v>210</v>
      </c>
      <c r="K35" s="69">
        <v>0.16</v>
      </c>
      <c r="L35" s="93"/>
      <c r="M35" s="92">
        <f t="shared" si="1"/>
        <v>5.3333333333333339</v>
      </c>
      <c r="N35" s="90" t="s">
        <v>207</v>
      </c>
    </row>
    <row r="36" spans="1:14" s="6" customFormat="1" ht="36" x14ac:dyDescent="0.2">
      <c r="A36" s="88">
        <v>10</v>
      </c>
      <c r="B36" s="89">
        <v>30401</v>
      </c>
      <c r="C36" s="67" t="s">
        <v>211</v>
      </c>
      <c r="D36" s="90" t="s">
        <v>204</v>
      </c>
      <c r="E36" s="91">
        <v>2.9999999999999997E-4</v>
      </c>
      <c r="F36" s="69" t="s">
        <v>212</v>
      </c>
      <c r="G36" s="69"/>
      <c r="H36" s="92"/>
      <c r="I36" s="92"/>
      <c r="J36" s="69" t="s">
        <v>213</v>
      </c>
      <c r="K36" s="69"/>
      <c r="L36" s="93"/>
      <c r="M36" s="92" t="str">
        <f t="shared" si="1"/>
        <v xml:space="preserve"> </v>
      </c>
      <c r="N36" s="90" t="s">
        <v>207</v>
      </c>
    </row>
    <row r="37" spans="1:14" s="6" customFormat="1" ht="36" x14ac:dyDescent="0.2">
      <c r="A37" s="88">
        <v>11</v>
      </c>
      <c r="B37" s="89">
        <v>30404</v>
      </c>
      <c r="C37" s="67" t="s">
        <v>214</v>
      </c>
      <c r="D37" s="90" t="s">
        <v>204</v>
      </c>
      <c r="E37" s="91">
        <v>0.65049999999999997</v>
      </c>
      <c r="F37" s="69" t="s">
        <v>215</v>
      </c>
      <c r="G37" s="69">
        <v>5.19</v>
      </c>
      <c r="H37" s="92"/>
      <c r="I37" s="92"/>
      <c r="J37" s="69" t="s">
        <v>216</v>
      </c>
      <c r="K37" s="69">
        <v>22.12</v>
      </c>
      <c r="L37" s="93"/>
      <c r="M37" s="92">
        <f t="shared" si="1"/>
        <v>4.262042389210019</v>
      </c>
      <c r="N37" s="90" t="s">
        <v>207</v>
      </c>
    </row>
    <row r="38" spans="1:14" s="6" customFormat="1" ht="36" x14ac:dyDescent="0.2">
      <c r="A38" s="88">
        <v>12</v>
      </c>
      <c r="B38" s="89">
        <v>30954</v>
      </c>
      <c r="C38" s="67" t="s">
        <v>217</v>
      </c>
      <c r="D38" s="90" t="s">
        <v>204</v>
      </c>
      <c r="E38" s="91">
        <v>0.50600000000000001</v>
      </c>
      <c r="F38" s="69" t="s">
        <v>218</v>
      </c>
      <c r="G38" s="69">
        <v>17.059999999999999</v>
      </c>
      <c r="H38" s="92"/>
      <c r="I38" s="92"/>
      <c r="J38" s="69" t="s">
        <v>219</v>
      </c>
      <c r="K38" s="69">
        <v>84.51</v>
      </c>
      <c r="L38" s="93"/>
      <c r="M38" s="92">
        <f t="shared" si="1"/>
        <v>4.9536928487690508</v>
      </c>
      <c r="N38" s="90" t="s">
        <v>220</v>
      </c>
    </row>
    <row r="39" spans="1:14" s="6" customFormat="1" ht="36" x14ac:dyDescent="0.2">
      <c r="A39" s="88">
        <v>13</v>
      </c>
      <c r="B39" s="89">
        <v>40504</v>
      </c>
      <c r="C39" s="67" t="s">
        <v>221</v>
      </c>
      <c r="D39" s="90" t="s">
        <v>204</v>
      </c>
      <c r="E39" s="91">
        <v>0.1149</v>
      </c>
      <c r="F39" s="69" t="s">
        <v>222</v>
      </c>
      <c r="G39" s="69">
        <v>0.14000000000000001</v>
      </c>
      <c r="H39" s="92"/>
      <c r="I39" s="92"/>
      <c r="J39" s="69" t="s">
        <v>223</v>
      </c>
      <c r="K39" s="69">
        <v>0.57999999999999996</v>
      </c>
      <c r="L39" s="93"/>
      <c r="M39" s="92">
        <f t="shared" si="1"/>
        <v>4.1428571428571423</v>
      </c>
      <c r="N39" s="90" t="s">
        <v>207</v>
      </c>
    </row>
    <row r="40" spans="1:14" s="6" customFormat="1" ht="36" x14ac:dyDescent="0.2">
      <c r="A40" s="88">
        <v>14</v>
      </c>
      <c r="B40" s="89">
        <v>41000</v>
      </c>
      <c r="C40" s="67" t="s">
        <v>224</v>
      </c>
      <c r="D40" s="90" t="s">
        <v>204</v>
      </c>
      <c r="E40" s="91">
        <v>0.12540000000000001</v>
      </c>
      <c r="F40" s="69" t="s">
        <v>225</v>
      </c>
      <c r="G40" s="69">
        <v>1.38</v>
      </c>
      <c r="H40" s="92"/>
      <c r="I40" s="92"/>
      <c r="J40" s="69" t="s">
        <v>226</v>
      </c>
      <c r="K40" s="69">
        <v>12.29</v>
      </c>
      <c r="L40" s="93"/>
      <c r="M40" s="92">
        <f t="shared" si="1"/>
        <v>8.9057971014492754</v>
      </c>
      <c r="N40" s="90" t="s">
        <v>207</v>
      </c>
    </row>
    <row r="41" spans="1:14" s="6" customFormat="1" ht="48" x14ac:dyDescent="0.2">
      <c r="A41" s="88">
        <v>15</v>
      </c>
      <c r="B41" s="89">
        <v>41400</v>
      </c>
      <c r="C41" s="67" t="s">
        <v>227</v>
      </c>
      <c r="D41" s="90" t="s">
        <v>204</v>
      </c>
      <c r="E41" s="91">
        <v>8.6E-3</v>
      </c>
      <c r="F41" s="69" t="s">
        <v>228</v>
      </c>
      <c r="G41" s="69">
        <v>0.06</v>
      </c>
      <c r="H41" s="92"/>
      <c r="I41" s="92"/>
      <c r="J41" s="69" t="s">
        <v>229</v>
      </c>
      <c r="K41" s="69">
        <v>0.45</v>
      </c>
      <c r="L41" s="93"/>
      <c r="M41" s="92">
        <f t="shared" si="1"/>
        <v>7.5000000000000009</v>
      </c>
      <c r="N41" s="90" t="s">
        <v>207</v>
      </c>
    </row>
    <row r="42" spans="1:14" s="6" customFormat="1" ht="36" x14ac:dyDescent="0.2">
      <c r="A42" s="88">
        <v>16</v>
      </c>
      <c r="B42" s="89">
        <v>134041</v>
      </c>
      <c r="C42" s="67" t="s">
        <v>230</v>
      </c>
      <c r="D42" s="90" t="s">
        <v>204</v>
      </c>
      <c r="E42" s="91">
        <v>4.3258000000000001</v>
      </c>
      <c r="F42" s="69" t="s">
        <v>231</v>
      </c>
      <c r="G42" s="69">
        <v>13.02</v>
      </c>
      <c r="H42" s="92"/>
      <c r="I42" s="92"/>
      <c r="J42" s="69" t="s">
        <v>232</v>
      </c>
      <c r="K42" s="69">
        <v>60.56</v>
      </c>
      <c r="L42" s="93"/>
      <c r="M42" s="92">
        <f t="shared" si="1"/>
        <v>4.6513056835637485</v>
      </c>
      <c r="N42" s="90" t="s">
        <v>207</v>
      </c>
    </row>
    <row r="43" spans="1:14" s="6" customFormat="1" ht="36" x14ac:dyDescent="0.2">
      <c r="A43" s="88">
        <v>17</v>
      </c>
      <c r="B43" s="89">
        <v>330301</v>
      </c>
      <c r="C43" s="67" t="s">
        <v>233</v>
      </c>
      <c r="D43" s="90" t="s">
        <v>204</v>
      </c>
      <c r="E43" s="91">
        <v>2.53E-2</v>
      </c>
      <c r="F43" s="69" t="s">
        <v>234</v>
      </c>
      <c r="G43" s="69">
        <v>0.05</v>
      </c>
      <c r="H43" s="92"/>
      <c r="I43" s="92"/>
      <c r="J43" s="69" t="s">
        <v>213</v>
      </c>
      <c r="K43" s="69">
        <v>0.25</v>
      </c>
      <c r="L43" s="93"/>
      <c r="M43" s="92">
        <f t="shared" si="1"/>
        <v>5</v>
      </c>
      <c r="N43" s="90" t="s">
        <v>207</v>
      </c>
    </row>
    <row r="44" spans="1:14" s="6" customFormat="1" ht="36" x14ac:dyDescent="0.2">
      <c r="A44" s="88">
        <v>18</v>
      </c>
      <c r="B44" s="89">
        <v>331451</v>
      </c>
      <c r="C44" s="67" t="s">
        <v>235</v>
      </c>
      <c r="D44" s="90" t="s">
        <v>204</v>
      </c>
      <c r="E44" s="91">
        <v>6.6668000000000003</v>
      </c>
      <c r="F44" s="69" t="s">
        <v>236</v>
      </c>
      <c r="G44" s="69">
        <v>14.33</v>
      </c>
      <c r="H44" s="92"/>
      <c r="I44" s="92"/>
      <c r="J44" s="69" t="s">
        <v>237</v>
      </c>
      <c r="K44" s="69">
        <v>53.33</v>
      </c>
      <c r="L44" s="93"/>
      <c r="M44" s="92">
        <f t="shared" si="1"/>
        <v>3.7215631542219119</v>
      </c>
      <c r="N44" s="90" t="s">
        <v>207</v>
      </c>
    </row>
    <row r="45" spans="1:14" s="6" customFormat="1" ht="36" x14ac:dyDescent="0.2">
      <c r="A45" s="88">
        <v>19</v>
      </c>
      <c r="B45" s="89">
        <v>340101</v>
      </c>
      <c r="C45" s="67" t="s">
        <v>238</v>
      </c>
      <c r="D45" s="90" t="s">
        <v>204</v>
      </c>
      <c r="E45" s="91">
        <v>2.9399999999999999E-2</v>
      </c>
      <c r="F45" s="69" t="s">
        <v>239</v>
      </c>
      <c r="G45" s="69">
        <v>0.21</v>
      </c>
      <c r="H45" s="92"/>
      <c r="I45" s="92"/>
      <c r="J45" s="69" t="s">
        <v>240</v>
      </c>
      <c r="K45" s="69">
        <v>0.82</v>
      </c>
      <c r="L45" s="93"/>
      <c r="M45" s="92">
        <f t="shared" si="1"/>
        <v>3.9047619047619047</v>
      </c>
      <c r="N45" s="90" t="s">
        <v>207</v>
      </c>
    </row>
    <row r="46" spans="1:14" s="6" customFormat="1" ht="36" x14ac:dyDescent="0.2">
      <c r="A46" s="88">
        <v>20</v>
      </c>
      <c r="B46" s="89">
        <v>400001</v>
      </c>
      <c r="C46" s="67" t="s">
        <v>241</v>
      </c>
      <c r="D46" s="90" t="s">
        <v>204</v>
      </c>
      <c r="E46" s="91">
        <v>1.2082999999999999</v>
      </c>
      <c r="F46" s="69" t="s">
        <v>242</v>
      </c>
      <c r="G46" s="69">
        <v>124.68</v>
      </c>
      <c r="H46" s="92"/>
      <c r="I46" s="92"/>
      <c r="J46" s="69" t="s">
        <v>243</v>
      </c>
      <c r="K46" s="69">
        <v>751.57</v>
      </c>
      <c r="L46" s="93"/>
      <c r="M46" s="92">
        <f t="shared" si="1"/>
        <v>6.0279916586461342</v>
      </c>
      <c r="N46" s="90" t="s">
        <v>207</v>
      </c>
    </row>
    <row r="47" spans="1:14" s="6" customFormat="1" ht="24" x14ac:dyDescent="0.2">
      <c r="A47" s="94"/>
      <c r="B47" s="95" t="s">
        <v>60</v>
      </c>
      <c r="C47" s="96" t="s">
        <v>244</v>
      </c>
      <c r="D47" s="97" t="s">
        <v>201</v>
      </c>
      <c r="E47" s="98"/>
      <c r="F47" s="81" t="s">
        <v>199</v>
      </c>
      <c r="G47" s="81">
        <v>202</v>
      </c>
      <c r="H47" s="99"/>
      <c r="I47" s="99"/>
      <c r="J47" s="81" t="s">
        <v>199</v>
      </c>
      <c r="K47" s="81">
        <v>1120</v>
      </c>
      <c r="L47" s="100"/>
      <c r="M47" s="99">
        <f t="shared" si="1"/>
        <v>5.5445544554455441</v>
      </c>
      <c r="N47" s="97"/>
    </row>
    <row r="48" spans="1:14" s="6" customFormat="1" ht="17.850000000000001" customHeight="1" x14ac:dyDescent="0.2">
      <c r="A48" s="147" t="s">
        <v>245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</row>
    <row r="49" spans="1:14" s="6" customFormat="1" ht="24" x14ac:dyDescent="0.2">
      <c r="A49" s="88">
        <v>22</v>
      </c>
      <c r="B49" s="89" t="s">
        <v>246</v>
      </c>
      <c r="C49" s="67" t="s">
        <v>247</v>
      </c>
      <c r="D49" s="90" t="s">
        <v>248</v>
      </c>
      <c r="E49" s="91">
        <v>4.7300000000000002E-2</v>
      </c>
      <c r="F49" s="69" t="s">
        <v>249</v>
      </c>
      <c r="G49" s="69">
        <v>0.28999999999999998</v>
      </c>
      <c r="H49" s="92">
        <v>42.37</v>
      </c>
      <c r="I49" s="92">
        <v>2</v>
      </c>
      <c r="J49" s="69" t="s">
        <v>250</v>
      </c>
      <c r="K49" s="69">
        <v>2.3199999999999998</v>
      </c>
      <c r="L49" s="93"/>
      <c r="M49" s="92">
        <f t="shared" ref="M49:M67" si="2">IF(ISNUMBER(K49/G49),IF(NOT(K49/G49=0),K49/G49, " "), " ")</f>
        <v>8</v>
      </c>
      <c r="N49" s="90" t="s">
        <v>251</v>
      </c>
    </row>
    <row r="50" spans="1:14" s="6" customFormat="1" ht="48" x14ac:dyDescent="0.2">
      <c r="A50" s="88">
        <v>23</v>
      </c>
      <c r="B50" s="89" t="s">
        <v>252</v>
      </c>
      <c r="C50" s="67" t="s">
        <v>253</v>
      </c>
      <c r="D50" s="90" t="s">
        <v>254</v>
      </c>
      <c r="E50" s="91">
        <v>5.0000000000000001E-4</v>
      </c>
      <c r="F50" s="69" t="s">
        <v>255</v>
      </c>
      <c r="G50" s="69">
        <v>8.5299999999999994</v>
      </c>
      <c r="H50" s="92">
        <v>55085</v>
      </c>
      <c r="I50" s="92">
        <v>27.54</v>
      </c>
      <c r="J50" s="69" t="s">
        <v>256</v>
      </c>
      <c r="K50" s="69">
        <v>28.35</v>
      </c>
      <c r="L50" s="93"/>
      <c r="M50" s="92">
        <f t="shared" si="2"/>
        <v>3.3235638921453696</v>
      </c>
      <c r="N50" s="90" t="s">
        <v>257</v>
      </c>
    </row>
    <row r="51" spans="1:14" s="6" customFormat="1" ht="60" x14ac:dyDescent="0.2">
      <c r="A51" s="88">
        <v>24</v>
      </c>
      <c r="B51" s="89" t="s">
        <v>258</v>
      </c>
      <c r="C51" s="67" t="s">
        <v>259</v>
      </c>
      <c r="D51" s="90" t="s">
        <v>254</v>
      </c>
      <c r="E51" s="91">
        <v>1E-4</v>
      </c>
      <c r="F51" s="69" t="s">
        <v>260</v>
      </c>
      <c r="G51" s="69">
        <v>0.5</v>
      </c>
      <c r="H51" s="92">
        <v>62877.88</v>
      </c>
      <c r="I51" s="92">
        <v>6.29</v>
      </c>
      <c r="J51" s="69" t="s">
        <v>261</v>
      </c>
      <c r="K51" s="69">
        <v>6.44</v>
      </c>
      <c r="L51" s="93"/>
      <c r="M51" s="92">
        <f t="shared" si="2"/>
        <v>12.88</v>
      </c>
      <c r="N51" s="90" t="s">
        <v>262</v>
      </c>
    </row>
    <row r="52" spans="1:14" s="6" customFormat="1" ht="48" x14ac:dyDescent="0.2">
      <c r="A52" s="88">
        <v>25</v>
      </c>
      <c r="B52" s="89" t="s">
        <v>263</v>
      </c>
      <c r="C52" s="67" t="s">
        <v>264</v>
      </c>
      <c r="D52" s="90" t="s">
        <v>254</v>
      </c>
      <c r="E52" s="91">
        <v>1E-4</v>
      </c>
      <c r="F52" s="69" t="s">
        <v>265</v>
      </c>
      <c r="G52" s="69">
        <v>1.73</v>
      </c>
      <c r="H52" s="92">
        <v>71119</v>
      </c>
      <c r="I52" s="92">
        <v>7.11</v>
      </c>
      <c r="J52" s="69" t="s">
        <v>266</v>
      </c>
      <c r="K52" s="69">
        <v>7.29</v>
      </c>
      <c r="L52" s="93"/>
      <c r="M52" s="92">
        <f t="shared" si="2"/>
        <v>4.2138728323699421</v>
      </c>
      <c r="N52" s="90" t="s">
        <v>267</v>
      </c>
    </row>
    <row r="53" spans="1:14" s="6" customFormat="1" ht="24" x14ac:dyDescent="0.2">
      <c r="A53" s="88">
        <v>26</v>
      </c>
      <c r="B53" s="89" t="s">
        <v>268</v>
      </c>
      <c r="C53" s="67" t="s">
        <v>269</v>
      </c>
      <c r="D53" s="90" t="s">
        <v>270</v>
      </c>
      <c r="E53" s="91">
        <v>6.3E-3</v>
      </c>
      <c r="F53" s="69" t="s">
        <v>271</v>
      </c>
      <c r="G53" s="69">
        <v>0.04</v>
      </c>
      <c r="H53" s="92">
        <v>40.68</v>
      </c>
      <c r="I53" s="92">
        <v>0.26</v>
      </c>
      <c r="J53" s="69" t="s">
        <v>272</v>
      </c>
      <c r="K53" s="69">
        <v>0.26</v>
      </c>
      <c r="L53" s="93"/>
      <c r="M53" s="92">
        <f t="shared" si="2"/>
        <v>6.5</v>
      </c>
      <c r="N53" s="90" t="s">
        <v>273</v>
      </c>
    </row>
    <row r="54" spans="1:14" s="6" customFormat="1" ht="24" x14ac:dyDescent="0.2">
      <c r="A54" s="88">
        <v>27</v>
      </c>
      <c r="B54" s="89" t="s">
        <v>274</v>
      </c>
      <c r="C54" s="67" t="s">
        <v>275</v>
      </c>
      <c r="D54" s="90" t="s">
        <v>270</v>
      </c>
      <c r="E54" s="91">
        <v>5.67E-2</v>
      </c>
      <c r="F54" s="69" t="s">
        <v>276</v>
      </c>
      <c r="G54" s="69">
        <v>1.72</v>
      </c>
      <c r="H54" s="92">
        <v>186.44</v>
      </c>
      <c r="I54" s="92">
        <v>10.57</v>
      </c>
      <c r="J54" s="69" t="s">
        <v>277</v>
      </c>
      <c r="K54" s="69">
        <v>10.81</v>
      </c>
      <c r="L54" s="93"/>
      <c r="M54" s="92">
        <f t="shared" si="2"/>
        <v>6.2848837209302326</v>
      </c>
      <c r="N54" s="90" t="s">
        <v>278</v>
      </c>
    </row>
    <row r="55" spans="1:14" s="6" customFormat="1" ht="84" x14ac:dyDescent="0.2">
      <c r="A55" s="88">
        <v>28</v>
      </c>
      <c r="B55" s="89" t="s">
        <v>279</v>
      </c>
      <c r="C55" s="67" t="s">
        <v>280</v>
      </c>
      <c r="D55" s="90" t="s">
        <v>281</v>
      </c>
      <c r="E55" s="91">
        <v>66.680999999999997</v>
      </c>
      <c r="F55" s="69" t="s">
        <v>282</v>
      </c>
      <c r="G55" s="69">
        <v>584.13</v>
      </c>
      <c r="H55" s="92">
        <v>41.39</v>
      </c>
      <c r="I55" s="92">
        <v>2759.92</v>
      </c>
      <c r="J55" s="69" t="s">
        <v>283</v>
      </c>
      <c r="K55" s="69">
        <v>2816.6</v>
      </c>
      <c r="L55" s="93"/>
      <c r="M55" s="92">
        <f t="shared" si="2"/>
        <v>4.8218718435964592</v>
      </c>
      <c r="N55" s="90" t="s">
        <v>284</v>
      </c>
    </row>
    <row r="56" spans="1:14" s="6" customFormat="1" ht="84" x14ac:dyDescent="0.2">
      <c r="A56" s="88">
        <v>29</v>
      </c>
      <c r="B56" s="89" t="s">
        <v>285</v>
      </c>
      <c r="C56" s="67" t="s">
        <v>286</v>
      </c>
      <c r="D56" s="90" t="s">
        <v>281</v>
      </c>
      <c r="E56" s="91">
        <v>15.055</v>
      </c>
      <c r="F56" s="69" t="s">
        <v>287</v>
      </c>
      <c r="G56" s="69">
        <v>148.13999999999999</v>
      </c>
      <c r="H56" s="92">
        <v>41.39</v>
      </c>
      <c r="I56" s="92">
        <v>623.12</v>
      </c>
      <c r="J56" s="69" t="s">
        <v>283</v>
      </c>
      <c r="K56" s="69">
        <v>635.91999999999996</v>
      </c>
      <c r="L56" s="93"/>
      <c r="M56" s="92">
        <f t="shared" si="2"/>
        <v>4.2926960982854059</v>
      </c>
      <c r="N56" s="90" t="s">
        <v>284</v>
      </c>
    </row>
    <row r="57" spans="1:14" s="6" customFormat="1" ht="24" x14ac:dyDescent="0.2">
      <c r="A57" s="88">
        <v>30</v>
      </c>
      <c r="B57" s="89" t="s">
        <v>288</v>
      </c>
      <c r="C57" s="67" t="s">
        <v>289</v>
      </c>
      <c r="D57" s="90" t="s">
        <v>270</v>
      </c>
      <c r="E57" s="91">
        <v>1.4200000000000001E-2</v>
      </c>
      <c r="F57" s="69" t="s">
        <v>290</v>
      </c>
      <c r="G57" s="69">
        <v>0.14000000000000001</v>
      </c>
      <c r="H57" s="92">
        <v>45.83</v>
      </c>
      <c r="I57" s="92">
        <v>0.65</v>
      </c>
      <c r="J57" s="69" t="s">
        <v>291</v>
      </c>
      <c r="K57" s="69">
        <v>0.72</v>
      </c>
      <c r="L57" s="93"/>
      <c r="M57" s="92">
        <f t="shared" si="2"/>
        <v>5.1428571428571423</v>
      </c>
      <c r="N57" s="90" t="s">
        <v>292</v>
      </c>
    </row>
    <row r="58" spans="1:14" s="6" customFormat="1" ht="48" x14ac:dyDescent="0.2">
      <c r="A58" s="88">
        <v>31</v>
      </c>
      <c r="B58" s="89" t="s">
        <v>293</v>
      </c>
      <c r="C58" s="67" t="s">
        <v>294</v>
      </c>
      <c r="D58" s="90" t="s">
        <v>295</v>
      </c>
      <c r="E58" s="91">
        <v>27.401</v>
      </c>
      <c r="F58" s="69" t="s">
        <v>296</v>
      </c>
      <c r="G58" s="69">
        <v>1860.26</v>
      </c>
      <c r="H58" s="92">
        <v>268.68</v>
      </c>
      <c r="I58" s="92">
        <v>7362.1</v>
      </c>
      <c r="J58" s="69" t="s">
        <v>297</v>
      </c>
      <c r="K58" s="69">
        <v>7516.37</v>
      </c>
      <c r="L58" s="93"/>
      <c r="M58" s="92">
        <f t="shared" si="2"/>
        <v>4.0404943395009303</v>
      </c>
      <c r="N58" s="90" t="s">
        <v>298</v>
      </c>
    </row>
    <row r="59" spans="1:14" s="6" customFormat="1" ht="36" x14ac:dyDescent="0.2">
      <c r="A59" s="88">
        <v>32</v>
      </c>
      <c r="B59" s="89" t="s">
        <v>299</v>
      </c>
      <c r="C59" s="67" t="s">
        <v>300</v>
      </c>
      <c r="D59" s="90" t="s">
        <v>281</v>
      </c>
      <c r="E59" s="91">
        <v>42.402999999999999</v>
      </c>
      <c r="F59" s="69" t="s">
        <v>301</v>
      </c>
      <c r="G59" s="69">
        <v>296.82</v>
      </c>
      <c r="H59" s="92">
        <v>24.08</v>
      </c>
      <c r="I59" s="92">
        <v>1021.06</v>
      </c>
      <c r="J59" s="69" t="s">
        <v>302</v>
      </c>
      <c r="K59" s="69">
        <v>1042.27</v>
      </c>
      <c r="L59" s="93"/>
      <c r="M59" s="92">
        <f t="shared" si="2"/>
        <v>3.5114547537227949</v>
      </c>
      <c r="N59" s="90" t="s">
        <v>303</v>
      </c>
    </row>
    <row r="60" spans="1:14" s="6" customFormat="1" ht="48" x14ac:dyDescent="0.2">
      <c r="A60" s="88">
        <v>33</v>
      </c>
      <c r="B60" s="89" t="s">
        <v>304</v>
      </c>
      <c r="C60" s="67" t="s">
        <v>305</v>
      </c>
      <c r="D60" s="90" t="s">
        <v>306</v>
      </c>
      <c r="E60" s="91">
        <v>10.795</v>
      </c>
      <c r="F60" s="69" t="s">
        <v>307</v>
      </c>
      <c r="G60" s="69">
        <v>152.43</v>
      </c>
      <c r="H60" s="92">
        <v>83.74</v>
      </c>
      <c r="I60" s="92">
        <v>903.97</v>
      </c>
      <c r="J60" s="69" t="s">
        <v>308</v>
      </c>
      <c r="K60" s="69">
        <v>922.54</v>
      </c>
      <c r="L60" s="93"/>
      <c r="M60" s="92">
        <f t="shared" si="2"/>
        <v>6.0522206914649344</v>
      </c>
      <c r="N60" s="90" t="s">
        <v>309</v>
      </c>
    </row>
    <row r="61" spans="1:14" s="6" customFormat="1" ht="24" x14ac:dyDescent="0.2">
      <c r="A61" s="88">
        <v>34</v>
      </c>
      <c r="B61" s="89" t="s">
        <v>310</v>
      </c>
      <c r="C61" s="67" t="s">
        <v>311</v>
      </c>
      <c r="D61" s="90" t="s">
        <v>295</v>
      </c>
      <c r="E61" s="91">
        <v>270.68</v>
      </c>
      <c r="F61" s="69" t="s">
        <v>312</v>
      </c>
      <c r="G61" s="69">
        <v>135.34</v>
      </c>
      <c r="H61" s="92">
        <v>2.54</v>
      </c>
      <c r="I61" s="92">
        <v>687.52</v>
      </c>
      <c r="J61" s="69" t="s">
        <v>313</v>
      </c>
      <c r="K61" s="69">
        <v>703.77</v>
      </c>
      <c r="L61" s="93"/>
      <c r="M61" s="92">
        <f t="shared" si="2"/>
        <v>5.2000147775971621</v>
      </c>
      <c r="N61" s="90" t="s">
        <v>314</v>
      </c>
    </row>
    <row r="62" spans="1:14" s="6" customFormat="1" ht="48" x14ac:dyDescent="0.2">
      <c r="A62" s="88">
        <v>35</v>
      </c>
      <c r="B62" s="89" t="s">
        <v>315</v>
      </c>
      <c r="C62" s="67" t="s">
        <v>316</v>
      </c>
      <c r="D62" s="90" t="s">
        <v>254</v>
      </c>
      <c r="E62" s="91">
        <v>2.9999999999999997E-4</v>
      </c>
      <c r="F62" s="69" t="s">
        <v>317</v>
      </c>
      <c r="G62" s="69">
        <v>5.53</v>
      </c>
      <c r="H62" s="92">
        <v>57102</v>
      </c>
      <c r="I62" s="92">
        <v>17.13</v>
      </c>
      <c r="J62" s="69" t="s">
        <v>318</v>
      </c>
      <c r="K62" s="69">
        <v>17.649999999999999</v>
      </c>
      <c r="L62" s="93"/>
      <c r="M62" s="92">
        <f t="shared" si="2"/>
        <v>3.191681735985533</v>
      </c>
      <c r="N62" s="90" t="s">
        <v>319</v>
      </c>
    </row>
    <row r="63" spans="1:14" s="6" customFormat="1" ht="60" x14ac:dyDescent="0.2">
      <c r="A63" s="88">
        <v>36</v>
      </c>
      <c r="B63" s="89" t="s">
        <v>320</v>
      </c>
      <c r="C63" s="67" t="s">
        <v>321</v>
      </c>
      <c r="D63" s="90" t="s">
        <v>322</v>
      </c>
      <c r="E63" s="91">
        <v>5.9999999999999995E-4</v>
      </c>
      <c r="F63" s="69" t="s">
        <v>323</v>
      </c>
      <c r="G63" s="69">
        <v>0.04</v>
      </c>
      <c r="H63" s="92">
        <v>276.2</v>
      </c>
      <c r="I63" s="92">
        <v>0.17</v>
      </c>
      <c r="J63" s="69" t="s">
        <v>324</v>
      </c>
      <c r="K63" s="69">
        <v>0.17</v>
      </c>
      <c r="L63" s="93"/>
      <c r="M63" s="92">
        <f t="shared" si="2"/>
        <v>4.25</v>
      </c>
      <c r="N63" s="90" t="s">
        <v>325</v>
      </c>
    </row>
    <row r="64" spans="1:14" s="6" customFormat="1" ht="48" x14ac:dyDescent="0.2">
      <c r="A64" s="88">
        <v>37</v>
      </c>
      <c r="B64" s="89" t="s">
        <v>326</v>
      </c>
      <c r="C64" s="67" t="s">
        <v>327</v>
      </c>
      <c r="D64" s="90" t="s">
        <v>281</v>
      </c>
      <c r="E64" s="91">
        <v>15.4</v>
      </c>
      <c r="F64" s="69" t="s">
        <v>328</v>
      </c>
      <c r="G64" s="69">
        <v>4435.2</v>
      </c>
      <c r="H64" s="92">
        <v>260</v>
      </c>
      <c r="I64" s="92">
        <v>4004</v>
      </c>
      <c r="J64" s="69" t="s">
        <v>329</v>
      </c>
      <c r="K64" s="69">
        <v>4118.7299999999996</v>
      </c>
      <c r="L64" s="93"/>
      <c r="M64" s="92">
        <f t="shared" si="2"/>
        <v>0.92864583333333328</v>
      </c>
      <c r="N64" s="90" t="s">
        <v>330</v>
      </c>
    </row>
    <row r="65" spans="1:14" s="6" customFormat="1" ht="60" x14ac:dyDescent="0.2">
      <c r="A65" s="88">
        <v>38</v>
      </c>
      <c r="B65" s="89" t="s">
        <v>331</v>
      </c>
      <c r="C65" s="67" t="s">
        <v>332</v>
      </c>
      <c r="D65" s="90" t="s">
        <v>333</v>
      </c>
      <c r="E65" s="91">
        <v>2.81</v>
      </c>
      <c r="F65" s="69" t="s">
        <v>334</v>
      </c>
      <c r="G65" s="69">
        <v>3428.2</v>
      </c>
      <c r="H65" s="92">
        <v>2718</v>
      </c>
      <c r="I65" s="92">
        <v>7637.58</v>
      </c>
      <c r="J65" s="69" t="s">
        <v>335</v>
      </c>
      <c r="K65" s="69">
        <v>7858.92</v>
      </c>
      <c r="L65" s="93"/>
      <c r="M65" s="92">
        <f t="shared" si="2"/>
        <v>2.2924333469459195</v>
      </c>
      <c r="N65" s="90" t="s">
        <v>336</v>
      </c>
    </row>
    <row r="66" spans="1:14" s="6" customFormat="1" ht="72" x14ac:dyDescent="0.2">
      <c r="A66" s="88">
        <v>39</v>
      </c>
      <c r="B66" s="89" t="s">
        <v>337</v>
      </c>
      <c r="C66" s="67" t="s">
        <v>338</v>
      </c>
      <c r="D66" s="90" t="s">
        <v>333</v>
      </c>
      <c r="E66" s="91">
        <v>23.33</v>
      </c>
      <c r="F66" s="69" t="s">
        <v>339</v>
      </c>
      <c r="G66" s="69">
        <v>28694.03</v>
      </c>
      <c r="H66" s="92">
        <v>2740.15</v>
      </c>
      <c r="I66" s="92">
        <v>63927.7</v>
      </c>
      <c r="J66" s="69" t="s">
        <v>340</v>
      </c>
      <c r="K66" s="69">
        <v>65775.899999999994</v>
      </c>
      <c r="L66" s="93"/>
      <c r="M66" s="92">
        <f t="shared" si="2"/>
        <v>2.2923200400919632</v>
      </c>
      <c r="N66" s="90" t="s">
        <v>341</v>
      </c>
    </row>
    <row r="67" spans="1:14" s="6" customFormat="1" ht="24" x14ac:dyDescent="0.2">
      <c r="A67" s="101"/>
      <c r="B67" s="102" t="s">
        <v>60</v>
      </c>
      <c r="C67" s="103" t="s">
        <v>342</v>
      </c>
      <c r="D67" s="104" t="s">
        <v>201</v>
      </c>
      <c r="E67" s="105"/>
      <c r="F67" s="83" t="s">
        <v>199</v>
      </c>
      <c r="G67" s="83">
        <v>39754</v>
      </c>
      <c r="H67" s="106"/>
      <c r="I67" s="106"/>
      <c r="J67" s="83" t="s">
        <v>199</v>
      </c>
      <c r="K67" s="83">
        <v>91472</v>
      </c>
      <c r="L67" s="107"/>
      <c r="M67" s="106">
        <f t="shared" si="2"/>
        <v>2.3009508477134375</v>
      </c>
      <c r="N67" s="104"/>
    </row>
    <row r="68" spans="1:14" s="6" customFormat="1" x14ac:dyDescent="0.2">
      <c r="A68" s="124" t="s">
        <v>167</v>
      </c>
      <c r="B68" s="125"/>
      <c r="C68" s="125"/>
      <c r="D68" s="125"/>
      <c r="E68" s="125"/>
      <c r="F68" s="125"/>
      <c r="G68" s="69">
        <v>40695</v>
      </c>
      <c r="H68" s="92"/>
      <c r="I68" s="92"/>
      <c r="J68" s="92"/>
      <c r="K68" s="69">
        <v>102238</v>
      </c>
      <c r="L68" s="93"/>
      <c r="M68" s="92">
        <f t="shared" ref="M68:M87" ca="1" si="3">IF(ISNUMBER(INDIRECT("K" &amp; ROW())/INDIRECT("G" &amp; ROW())),INDIRECT("K" &amp; ROW())/INDIRECT("G" &amp; ROW()), " ")</f>
        <v>2.5122988082073965</v>
      </c>
      <c r="N68" s="90" t="s">
        <v>343</v>
      </c>
    </row>
    <row r="69" spans="1:14" s="6" customFormat="1" x14ac:dyDescent="0.2">
      <c r="A69" s="124" t="s">
        <v>146</v>
      </c>
      <c r="B69" s="125"/>
      <c r="C69" s="125"/>
      <c r="D69" s="125"/>
      <c r="E69" s="125"/>
      <c r="F69" s="125"/>
      <c r="G69" s="69"/>
      <c r="H69" s="92"/>
      <c r="I69" s="92"/>
      <c r="J69" s="92"/>
      <c r="K69" s="69"/>
      <c r="L69" s="93"/>
      <c r="M69" s="92" t="str">
        <f t="shared" ca="1" si="3"/>
        <v xml:space="preserve"> </v>
      </c>
      <c r="N69" s="90" t="s">
        <v>343</v>
      </c>
    </row>
    <row r="70" spans="1:14" s="6" customFormat="1" x14ac:dyDescent="0.2">
      <c r="A70" s="124" t="s">
        <v>147</v>
      </c>
      <c r="B70" s="125"/>
      <c r="C70" s="125"/>
      <c r="D70" s="125"/>
      <c r="E70" s="125"/>
      <c r="F70" s="125"/>
      <c r="G70" s="69">
        <v>747</v>
      </c>
      <c r="H70" s="92"/>
      <c r="I70" s="92"/>
      <c r="J70" s="92"/>
      <c r="K70" s="69">
        <v>9756</v>
      </c>
      <c r="L70" s="93"/>
      <c r="M70" s="92">
        <f t="shared" ca="1" si="3"/>
        <v>13.060240963855422</v>
      </c>
      <c r="N70" s="90" t="s">
        <v>343</v>
      </c>
    </row>
    <row r="71" spans="1:14" s="6" customFormat="1" x14ac:dyDescent="0.2">
      <c r="A71" s="124" t="s">
        <v>148</v>
      </c>
      <c r="B71" s="125"/>
      <c r="C71" s="125"/>
      <c r="D71" s="125"/>
      <c r="E71" s="125"/>
      <c r="F71" s="125"/>
      <c r="G71" s="69">
        <v>39754</v>
      </c>
      <c r="H71" s="92"/>
      <c r="I71" s="92"/>
      <c r="J71" s="92"/>
      <c r="K71" s="69">
        <v>91472</v>
      </c>
      <c r="L71" s="93"/>
      <c r="M71" s="92">
        <f t="shared" ca="1" si="3"/>
        <v>2.3009508477134375</v>
      </c>
      <c r="N71" s="90" t="s">
        <v>343</v>
      </c>
    </row>
    <row r="72" spans="1:14" s="6" customFormat="1" x14ac:dyDescent="0.2">
      <c r="A72" s="124" t="s">
        <v>149</v>
      </c>
      <c r="B72" s="125"/>
      <c r="C72" s="125"/>
      <c r="D72" s="125"/>
      <c r="E72" s="125"/>
      <c r="F72" s="125"/>
      <c r="G72" s="69">
        <v>202</v>
      </c>
      <c r="H72" s="92"/>
      <c r="I72" s="92"/>
      <c r="J72" s="92"/>
      <c r="K72" s="69">
        <v>1120</v>
      </c>
      <c r="L72" s="93"/>
      <c r="M72" s="92">
        <f t="shared" ca="1" si="3"/>
        <v>5.5445544554455441</v>
      </c>
      <c r="N72" s="90" t="s">
        <v>343</v>
      </c>
    </row>
    <row r="73" spans="1:14" s="6" customFormat="1" x14ac:dyDescent="0.2">
      <c r="A73" s="126" t="s">
        <v>150</v>
      </c>
      <c r="B73" s="127"/>
      <c r="C73" s="127"/>
      <c r="D73" s="127"/>
      <c r="E73" s="127"/>
      <c r="F73" s="127"/>
      <c r="G73" s="81">
        <v>746</v>
      </c>
      <c r="H73" s="99"/>
      <c r="I73" s="99"/>
      <c r="J73" s="99"/>
      <c r="K73" s="81">
        <v>8282</v>
      </c>
      <c r="L73" s="100"/>
      <c r="M73" s="99">
        <f t="shared" ca="1" si="3"/>
        <v>11.101876675603217</v>
      </c>
      <c r="N73" s="97" t="s">
        <v>343</v>
      </c>
    </row>
    <row r="74" spans="1:14" s="6" customFormat="1" x14ac:dyDescent="0.2">
      <c r="A74" s="126" t="s">
        <v>151</v>
      </c>
      <c r="B74" s="127"/>
      <c r="C74" s="127"/>
      <c r="D74" s="127"/>
      <c r="E74" s="127"/>
      <c r="F74" s="127"/>
      <c r="G74" s="81">
        <v>418</v>
      </c>
      <c r="H74" s="99"/>
      <c r="I74" s="99"/>
      <c r="J74" s="99"/>
      <c r="K74" s="81">
        <v>4356</v>
      </c>
      <c r="L74" s="100"/>
      <c r="M74" s="99">
        <f t="shared" ca="1" si="3"/>
        <v>10.421052631578947</v>
      </c>
      <c r="N74" s="97" t="s">
        <v>343</v>
      </c>
    </row>
    <row r="75" spans="1:14" s="6" customFormat="1" x14ac:dyDescent="0.2">
      <c r="A75" s="126" t="s">
        <v>170</v>
      </c>
      <c r="B75" s="127"/>
      <c r="C75" s="127"/>
      <c r="D75" s="127"/>
      <c r="E75" s="127"/>
      <c r="F75" s="127"/>
      <c r="G75" s="81"/>
      <c r="H75" s="99"/>
      <c r="I75" s="99"/>
      <c r="J75" s="99"/>
      <c r="K75" s="81"/>
      <c r="L75" s="100"/>
      <c r="M75" s="99" t="str">
        <f t="shared" ca="1" si="3"/>
        <v xml:space="preserve"> </v>
      </c>
      <c r="N75" s="97" t="s">
        <v>343</v>
      </c>
    </row>
    <row r="76" spans="1:14" s="6" customFormat="1" x14ac:dyDescent="0.2">
      <c r="A76" s="124" t="s">
        <v>153</v>
      </c>
      <c r="B76" s="125"/>
      <c r="C76" s="125"/>
      <c r="D76" s="125"/>
      <c r="E76" s="125"/>
      <c r="F76" s="125"/>
      <c r="G76" s="69">
        <v>314</v>
      </c>
      <c r="H76" s="92"/>
      <c r="I76" s="92"/>
      <c r="J76" s="92"/>
      <c r="K76" s="69">
        <v>3610</v>
      </c>
      <c r="L76" s="93"/>
      <c r="M76" s="92">
        <f t="shared" ca="1" si="3"/>
        <v>11.496815286624203</v>
      </c>
      <c r="N76" s="90" t="s">
        <v>343</v>
      </c>
    </row>
    <row r="77" spans="1:14" s="6" customFormat="1" x14ac:dyDescent="0.2">
      <c r="A77" s="124" t="s">
        <v>154</v>
      </c>
      <c r="B77" s="125"/>
      <c r="C77" s="125"/>
      <c r="D77" s="125"/>
      <c r="E77" s="125"/>
      <c r="F77" s="125"/>
      <c r="G77" s="69">
        <v>41301</v>
      </c>
      <c r="H77" s="92"/>
      <c r="I77" s="92"/>
      <c r="J77" s="92"/>
      <c r="K77" s="69">
        <v>108794</v>
      </c>
      <c r="L77" s="93"/>
      <c r="M77" s="92">
        <f t="shared" ca="1" si="3"/>
        <v>2.6341735066947534</v>
      </c>
      <c r="N77" s="90" t="s">
        <v>343</v>
      </c>
    </row>
    <row r="78" spans="1:14" s="6" customFormat="1" x14ac:dyDescent="0.2">
      <c r="A78" s="124" t="s">
        <v>155</v>
      </c>
      <c r="B78" s="125"/>
      <c r="C78" s="125"/>
      <c r="D78" s="125"/>
      <c r="E78" s="125"/>
      <c r="F78" s="125"/>
      <c r="G78" s="69">
        <v>96</v>
      </c>
      <c r="H78" s="92"/>
      <c r="I78" s="92"/>
      <c r="J78" s="92"/>
      <c r="K78" s="69">
        <v>1023</v>
      </c>
      <c r="L78" s="93"/>
      <c r="M78" s="92">
        <f t="shared" ca="1" si="3"/>
        <v>10.65625</v>
      </c>
      <c r="N78" s="90" t="s">
        <v>343</v>
      </c>
    </row>
    <row r="79" spans="1:14" s="6" customFormat="1" x14ac:dyDescent="0.2">
      <c r="A79" s="124" t="s">
        <v>156</v>
      </c>
      <c r="B79" s="125"/>
      <c r="C79" s="125"/>
      <c r="D79" s="125"/>
      <c r="E79" s="125"/>
      <c r="F79" s="125"/>
      <c r="G79" s="69">
        <v>65</v>
      </c>
      <c r="H79" s="92"/>
      <c r="I79" s="92"/>
      <c r="J79" s="92"/>
      <c r="K79" s="69">
        <v>732</v>
      </c>
      <c r="L79" s="93"/>
      <c r="M79" s="92">
        <f t="shared" ca="1" si="3"/>
        <v>11.261538461538462</v>
      </c>
      <c r="N79" s="90" t="s">
        <v>343</v>
      </c>
    </row>
    <row r="80" spans="1:14" s="6" customFormat="1" x14ac:dyDescent="0.2">
      <c r="A80" s="124" t="s">
        <v>157</v>
      </c>
      <c r="B80" s="125"/>
      <c r="C80" s="125"/>
      <c r="D80" s="125"/>
      <c r="E80" s="125"/>
      <c r="F80" s="125"/>
      <c r="G80" s="69">
        <v>57</v>
      </c>
      <c r="H80" s="92"/>
      <c r="I80" s="92"/>
      <c r="J80" s="92"/>
      <c r="K80" s="69">
        <v>588</v>
      </c>
      <c r="L80" s="93"/>
      <c r="M80" s="92">
        <f t="shared" ca="1" si="3"/>
        <v>10.315789473684211</v>
      </c>
      <c r="N80" s="90" t="s">
        <v>343</v>
      </c>
    </row>
    <row r="81" spans="1:14" s="6" customFormat="1" x14ac:dyDescent="0.2">
      <c r="A81" s="124" t="s">
        <v>164</v>
      </c>
      <c r="B81" s="125"/>
      <c r="C81" s="125"/>
      <c r="D81" s="125"/>
      <c r="E81" s="125"/>
      <c r="F81" s="125"/>
      <c r="G81" s="69">
        <v>4</v>
      </c>
      <c r="H81" s="92"/>
      <c r="I81" s="92"/>
      <c r="J81" s="92"/>
      <c r="K81" s="69">
        <v>27</v>
      </c>
      <c r="L81" s="93"/>
      <c r="M81" s="92">
        <f t="shared" ca="1" si="3"/>
        <v>6.75</v>
      </c>
      <c r="N81" s="90" t="s">
        <v>343</v>
      </c>
    </row>
    <row r="82" spans="1:14" s="6" customFormat="1" x14ac:dyDescent="0.2">
      <c r="A82" s="124" t="s">
        <v>165</v>
      </c>
      <c r="B82" s="125"/>
      <c r="C82" s="125"/>
      <c r="D82" s="125"/>
      <c r="E82" s="125"/>
      <c r="F82" s="125"/>
      <c r="G82" s="69">
        <v>22</v>
      </c>
      <c r="H82" s="92"/>
      <c r="I82" s="92"/>
      <c r="J82" s="92"/>
      <c r="K82" s="69">
        <v>102</v>
      </c>
      <c r="L82" s="93"/>
      <c r="M82" s="92">
        <f t="shared" ca="1" si="3"/>
        <v>4.6363636363636367</v>
      </c>
      <c r="N82" s="90" t="s">
        <v>343</v>
      </c>
    </row>
    <row r="83" spans="1:14" s="6" customFormat="1" x14ac:dyDescent="0.2">
      <c r="A83" s="124" t="s">
        <v>158</v>
      </c>
      <c r="B83" s="125"/>
      <c r="C83" s="125"/>
      <c r="D83" s="125"/>
      <c r="E83" s="125"/>
      <c r="F83" s="125"/>
      <c r="G83" s="69">
        <v>41859</v>
      </c>
      <c r="H83" s="92"/>
      <c r="I83" s="92"/>
      <c r="J83" s="92"/>
      <c r="K83" s="69">
        <v>114876</v>
      </c>
      <c r="L83" s="93"/>
      <c r="M83" s="92">
        <f t="shared" ca="1" si="3"/>
        <v>2.744356052461836</v>
      </c>
      <c r="N83" s="90" t="s">
        <v>343</v>
      </c>
    </row>
    <row r="84" spans="1:14" s="6" customFormat="1" x14ac:dyDescent="0.2">
      <c r="A84" s="124" t="s">
        <v>171</v>
      </c>
      <c r="B84" s="125"/>
      <c r="C84" s="125"/>
      <c r="D84" s="125"/>
      <c r="E84" s="125"/>
      <c r="F84" s="125"/>
      <c r="G84" s="69">
        <v>896</v>
      </c>
      <c r="H84" s="92"/>
      <c r="I84" s="92"/>
      <c r="J84" s="92"/>
      <c r="K84" s="69">
        <v>2458</v>
      </c>
      <c r="L84" s="93"/>
      <c r="M84" s="92">
        <f t="shared" ca="1" si="3"/>
        <v>2.7433035714285716</v>
      </c>
      <c r="N84" s="90" t="s">
        <v>343</v>
      </c>
    </row>
    <row r="85" spans="1:14" s="6" customFormat="1" x14ac:dyDescent="0.2">
      <c r="A85" s="126" t="s">
        <v>158</v>
      </c>
      <c r="B85" s="127"/>
      <c r="C85" s="127"/>
      <c r="D85" s="127"/>
      <c r="E85" s="127"/>
      <c r="F85" s="127"/>
      <c r="G85" s="81">
        <v>42755</v>
      </c>
      <c r="H85" s="99"/>
      <c r="I85" s="99"/>
      <c r="J85" s="99"/>
      <c r="K85" s="81">
        <v>117334</v>
      </c>
      <c r="L85" s="100"/>
      <c r="M85" s="99">
        <f t="shared" ca="1" si="3"/>
        <v>2.7443339960238569</v>
      </c>
      <c r="N85" s="97" t="s">
        <v>343</v>
      </c>
    </row>
    <row r="86" spans="1:14" s="6" customFormat="1" x14ac:dyDescent="0.2">
      <c r="A86" s="124" t="s">
        <v>172</v>
      </c>
      <c r="B86" s="125"/>
      <c r="C86" s="125"/>
      <c r="D86" s="125"/>
      <c r="E86" s="125"/>
      <c r="F86" s="125"/>
      <c r="G86" s="69"/>
      <c r="H86" s="92"/>
      <c r="I86" s="92"/>
      <c r="J86" s="92"/>
      <c r="K86" s="69">
        <v>23466.799999999999</v>
      </c>
      <c r="L86" s="93"/>
      <c r="M86" s="92" t="str">
        <f t="shared" ca="1" si="3"/>
        <v xml:space="preserve"> </v>
      </c>
      <c r="N86" s="90" t="s">
        <v>343</v>
      </c>
    </row>
    <row r="87" spans="1:14" s="6" customFormat="1" x14ac:dyDescent="0.2">
      <c r="A87" s="126" t="s">
        <v>173</v>
      </c>
      <c r="B87" s="127"/>
      <c r="C87" s="127"/>
      <c r="D87" s="127"/>
      <c r="E87" s="127"/>
      <c r="F87" s="127"/>
      <c r="G87" s="81">
        <v>42755</v>
      </c>
      <c r="H87" s="99"/>
      <c r="I87" s="99"/>
      <c r="J87" s="99"/>
      <c r="K87" s="81">
        <v>140800.79999999999</v>
      </c>
      <c r="L87" s="100"/>
      <c r="M87" s="99">
        <f t="shared" ca="1" si="3"/>
        <v>3.293200795228628</v>
      </c>
      <c r="N87" s="97" t="s">
        <v>343</v>
      </c>
    </row>
    <row r="88" spans="1:14" s="6" customFormat="1" x14ac:dyDescent="0.2">
      <c r="A88" s="14"/>
      <c r="B88" s="49"/>
      <c r="C88" s="27"/>
      <c r="D88" s="50"/>
      <c r="E88" s="50"/>
      <c r="F88" s="51"/>
      <c r="G88" s="29"/>
      <c r="H88" s="51"/>
      <c r="I88" s="51"/>
      <c r="J88" s="51"/>
      <c r="K88" s="29"/>
      <c r="L88" s="52"/>
      <c r="M88" s="51"/>
      <c r="N88" s="53"/>
    </row>
    <row r="89" spans="1:14" s="6" customForma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</row>
    <row r="90" spans="1:14" x14ac:dyDescent="0.2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54"/>
      <c r="M90" s="6"/>
      <c r="N90" s="6"/>
    </row>
    <row r="91" spans="1:14" s="6" customFormat="1" x14ac:dyDescent="0.2">
      <c r="A91" s="61" t="s">
        <v>48</v>
      </c>
      <c r="L91" s="54"/>
    </row>
    <row r="92" spans="1:14" s="6" customFormat="1" x14ac:dyDescent="0.2">
      <c r="A92" s="37"/>
      <c r="L92" s="54"/>
    </row>
    <row r="93" spans="1:14" s="6" customFormat="1" x14ac:dyDescent="0.2">
      <c r="A93" s="61" t="s">
        <v>49</v>
      </c>
      <c r="L93" s="54"/>
    </row>
    <row r="94" spans="1:14" s="6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</sheetData>
  <mergeCells count="51">
    <mergeCell ref="A84:F84"/>
    <mergeCell ref="A85:F85"/>
    <mergeCell ref="A86:F86"/>
    <mergeCell ref="A87:F87"/>
    <mergeCell ref="A79:F79"/>
    <mergeCell ref="A80:F80"/>
    <mergeCell ref="A81:F81"/>
    <mergeCell ref="A82:F82"/>
    <mergeCell ref="A83:F83"/>
    <mergeCell ref="A74:F74"/>
    <mergeCell ref="A75:F75"/>
    <mergeCell ref="A76:F76"/>
    <mergeCell ref="A77:F77"/>
    <mergeCell ref="A78:F78"/>
    <mergeCell ref="A69:F69"/>
    <mergeCell ref="A70:F70"/>
    <mergeCell ref="A71:F71"/>
    <mergeCell ref="A72:F72"/>
    <mergeCell ref="A73:F73"/>
    <mergeCell ref="A24:N24"/>
    <mergeCell ref="A25:N25"/>
    <mergeCell ref="A33:N33"/>
    <mergeCell ref="A48:N48"/>
    <mergeCell ref="A68:F68"/>
    <mergeCell ref="G15:H15"/>
    <mergeCell ref="J15:K15"/>
    <mergeCell ref="A20:A22"/>
    <mergeCell ref="B20:B22"/>
    <mergeCell ref="C20:C22"/>
    <mergeCell ref="E20:E22"/>
    <mergeCell ref="M20:M22"/>
    <mergeCell ref="N20:N22"/>
    <mergeCell ref="D21:D22"/>
    <mergeCell ref="H21:I21"/>
    <mergeCell ref="J21:K21"/>
    <mergeCell ref="F20:G21"/>
    <mergeCell ref="H20:K20"/>
    <mergeCell ref="G11:H11"/>
    <mergeCell ref="J11:K11"/>
    <mergeCell ref="G14:H14"/>
    <mergeCell ref="J10:M10"/>
    <mergeCell ref="G12:H12"/>
    <mergeCell ref="J12:K12"/>
    <mergeCell ref="G13:H13"/>
    <mergeCell ref="J13:K13"/>
    <mergeCell ref="J14:K14"/>
    <mergeCell ref="A5:N5"/>
    <mergeCell ref="A6:N6"/>
    <mergeCell ref="A7:N7"/>
    <mergeCell ref="A8:N8"/>
    <mergeCell ref="G10:I10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77" fitToHeight="30000" orientation="landscape" r:id="rId1"/>
  <headerFooter alignWithMargins="0">
    <oddHeader>&amp;LГРАНД-Смета</oddHead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550" r:id="rId4" name="Button 142">
              <controlPr defaultSize="0" print="0" autoFill="0" autoPict="0" macro="[0]!Лист8.AddTZM">
                <anchor moveWithCells="1" sizeWithCells="1">
                  <from>
                    <xdr:col>0</xdr:col>
                    <xdr:colOff>76200</xdr:colOff>
                    <xdr:row>14</xdr:row>
                    <xdr:rowOff>104775</xdr:rowOff>
                  </from>
                  <to>
                    <xdr:col>1</xdr:col>
                    <xdr:colOff>971550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Мои данные</vt:lpstr>
      <vt:lpstr>Ведомость ресурсов</vt:lpstr>
      <vt:lpstr>'Ведомость ресурсов'!Print_Titles</vt:lpstr>
      <vt:lpstr>'Мои данные'!Print_Titles</vt:lpstr>
      <vt:lpstr>'Ведомость ресурсов'!Заголовки_для_печати</vt:lpstr>
      <vt:lpstr>'Мои данные'!Заголовки_для_печати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Лопаткин Станислав Сергеевич</cp:lastModifiedBy>
  <cp:lastPrinted>2010-11-13T04:25:45Z</cp:lastPrinted>
  <dcterms:created xsi:type="dcterms:W3CDTF">2003-01-28T12:33:10Z</dcterms:created>
  <dcterms:modified xsi:type="dcterms:W3CDTF">2019-06-28T05:04:48Z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